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ЦимбалюкВО\Desktop\ВИКОНКОМ № 8\"/>
    </mc:Choice>
  </mc:AlternateContent>
  <xr:revisionPtr revIDLastSave="0" documentId="13_ncr:1_{111BDC15-F8D3-40FE-824E-6B209FA38C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збирання" sheetId="1" r:id="rId1"/>
    <sheet name="перевезення" sheetId="2" r:id="rId2"/>
    <sheet name="видалення" sheetId="3" r:id="rId3"/>
  </sheets>
  <externalReferences>
    <externalReference r:id="rId4"/>
  </externalReferences>
  <definedNames>
    <definedName name="_xlnm.Print_Area" localSheetId="2">видалення!$A$1:$S$63</definedName>
    <definedName name="_xlnm.Print_Area" localSheetId="0">збирання!$A$1:$U$55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2" i="3" l="1"/>
  <c r="H51" i="3" s="1"/>
  <c r="H61" i="3"/>
  <c r="H60" i="3"/>
  <c r="H59" i="3"/>
  <c r="H58" i="3"/>
  <c r="H57" i="3"/>
  <c r="H55" i="3"/>
  <c r="H54" i="3"/>
  <c r="H53" i="3"/>
  <c r="H52" i="3"/>
  <c r="H50" i="3"/>
  <c r="H49" i="3"/>
  <c r="H48" i="3"/>
  <c r="H47" i="3"/>
  <c r="H46" i="3"/>
  <c r="H44" i="3"/>
  <c r="H43" i="3"/>
  <c r="H42" i="3"/>
  <c r="H41" i="3"/>
  <c r="H40" i="3"/>
  <c r="H39" i="3"/>
  <c r="H38" i="3"/>
  <c r="H37" i="3"/>
  <c r="H36" i="3"/>
  <c r="H35" i="3" s="1"/>
  <c r="H33" i="3"/>
  <c r="H32" i="3"/>
  <c r="H31" i="3"/>
  <c r="H30" i="3" s="1"/>
  <c r="S29" i="3"/>
  <c r="O29" i="3"/>
  <c r="M29" i="3"/>
  <c r="K29" i="3"/>
  <c r="H29" i="3"/>
  <c r="P29" i="3" s="1"/>
  <c r="Q29" i="3" s="1"/>
  <c r="H28" i="3"/>
  <c r="H27" i="3"/>
  <c r="H26" i="3"/>
  <c r="H23" i="3"/>
  <c r="H25" i="3" s="1"/>
  <c r="H21" i="3"/>
  <c r="P20" i="3"/>
  <c r="Q20" i="3" s="1"/>
  <c r="P19" i="3"/>
  <c r="Q19" i="3" s="1"/>
  <c r="H18" i="3"/>
  <c r="H17" i="3"/>
  <c r="H16" i="3" s="1"/>
  <c r="H14" i="3"/>
  <c r="R14" i="3" s="1"/>
  <c r="H12" i="3"/>
  <c r="H22" i="3" l="1"/>
  <c r="R20" i="3"/>
  <c r="S20" i="3" s="1"/>
  <c r="R19" i="3"/>
  <c r="S19" i="3" s="1"/>
  <c r="R25" i="3"/>
  <c r="P25" i="3"/>
  <c r="I25" i="3"/>
  <c r="H24" i="3"/>
  <c r="H15" i="3" s="1"/>
  <c r="H34" i="3" s="1"/>
  <c r="R17" i="3"/>
  <c r="R18" i="3"/>
  <c r="S18" i="3" s="1"/>
  <c r="R21" i="3"/>
  <c r="S21" i="3" s="1"/>
  <c r="R26" i="3"/>
  <c r="S26" i="3" s="1"/>
  <c r="R27" i="3"/>
  <c r="S27" i="3" s="1"/>
  <c r="R28" i="3"/>
  <c r="S28" i="3" s="1"/>
  <c r="I56" i="3"/>
  <c r="I45" i="3"/>
  <c r="H13" i="3"/>
  <c r="J13" i="3"/>
  <c r="L13" i="3"/>
  <c r="N13" i="3"/>
  <c r="P13" i="3"/>
  <c r="R13" i="3"/>
  <c r="J14" i="3"/>
  <c r="L14" i="3"/>
  <c r="N14" i="3"/>
  <c r="I17" i="3"/>
  <c r="J17" i="3"/>
  <c r="L17" i="3"/>
  <c r="N17" i="3"/>
  <c r="P17" i="3"/>
  <c r="I18" i="3"/>
  <c r="J18" i="3"/>
  <c r="K18" i="3" s="1"/>
  <c r="L18" i="3"/>
  <c r="M18" i="3" s="1"/>
  <c r="N18" i="3"/>
  <c r="O18" i="3" s="1"/>
  <c r="P18" i="3"/>
  <c r="Q18" i="3" s="1"/>
  <c r="I19" i="3"/>
  <c r="I20" i="3"/>
  <c r="I21" i="3"/>
  <c r="J21" i="3"/>
  <c r="K21" i="3" s="1"/>
  <c r="L21" i="3"/>
  <c r="M21" i="3" s="1"/>
  <c r="N21" i="3"/>
  <c r="O21" i="3" s="1"/>
  <c r="P21" i="3"/>
  <c r="Q21" i="3" s="1"/>
  <c r="I23" i="3"/>
  <c r="I22" i="3" s="1"/>
  <c r="J23" i="3"/>
  <c r="L23" i="3"/>
  <c r="N23" i="3"/>
  <c r="P23" i="3"/>
  <c r="R23" i="3"/>
  <c r="I26" i="3"/>
  <c r="J26" i="3"/>
  <c r="K26" i="3" s="1"/>
  <c r="L26" i="3"/>
  <c r="M26" i="3" s="1"/>
  <c r="N26" i="3"/>
  <c r="O26" i="3" s="1"/>
  <c r="P26" i="3"/>
  <c r="Q26" i="3" s="1"/>
  <c r="I27" i="3"/>
  <c r="J27" i="3"/>
  <c r="K27" i="3" s="1"/>
  <c r="L27" i="3"/>
  <c r="M27" i="3" s="1"/>
  <c r="N27" i="3"/>
  <c r="O27" i="3" s="1"/>
  <c r="P27" i="3"/>
  <c r="Q27" i="3" s="1"/>
  <c r="I28" i="3"/>
  <c r="J28" i="3"/>
  <c r="K28" i="3" s="1"/>
  <c r="L28" i="3"/>
  <c r="M28" i="3" s="1"/>
  <c r="N28" i="3"/>
  <c r="O28" i="3" s="1"/>
  <c r="P28" i="3"/>
  <c r="Q28" i="3" s="1"/>
  <c r="I29" i="3"/>
  <c r="I31" i="3"/>
  <c r="J31" i="3"/>
  <c r="L31" i="3"/>
  <c r="N31" i="3"/>
  <c r="P31" i="3"/>
  <c r="I32" i="3"/>
  <c r="J32" i="3"/>
  <c r="K32" i="3" s="1"/>
  <c r="L32" i="3"/>
  <c r="M32" i="3" s="1"/>
  <c r="N32" i="3"/>
  <c r="O32" i="3" s="1"/>
  <c r="P32" i="3"/>
  <c r="Q32" i="3" s="1"/>
  <c r="I33" i="3"/>
  <c r="J33" i="3"/>
  <c r="K33" i="3" s="1"/>
  <c r="L33" i="3"/>
  <c r="M33" i="3" s="1"/>
  <c r="N33" i="3"/>
  <c r="O33" i="3" s="1"/>
  <c r="P33" i="3"/>
  <c r="Q33" i="3" s="1"/>
  <c r="I36" i="3"/>
  <c r="J36" i="3"/>
  <c r="L36" i="3"/>
  <c r="N36" i="3"/>
  <c r="P36" i="3"/>
  <c r="I37" i="3"/>
  <c r="J37" i="3"/>
  <c r="K37" i="3" s="1"/>
  <c r="L37" i="3"/>
  <c r="M37" i="3" s="1"/>
  <c r="N37" i="3"/>
  <c r="O37" i="3" s="1"/>
  <c r="P37" i="3"/>
  <c r="Q37" i="3" s="1"/>
  <c r="I38" i="3"/>
  <c r="J38" i="3"/>
  <c r="K38" i="3" s="1"/>
  <c r="L38" i="3"/>
  <c r="M38" i="3" s="1"/>
  <c r="N38" i="3"/>
  <c r="O38" i="3" s="1"/>
  <c r="P38" i="3"/>
  <c r="Q38" i="3" s="1"/>
  <c r="I39" i="3"/>
  <c r="J39" i="3"/>
  <c r="K39" i="3" s="1"/>
  <c r="L39" i="3"/>
  <c r="M39" i="3" s="1"/>
  <c r="N39" i="3"/>
  <c r="O39" i="3" s="1"/>
  <c r="P39" i="3"/>
  <c r="Q39" i="3" s="1"/>
  <c r="R40" i="3"/>
  <c r="S40" i="3" s="1"/>
  <c r="I40" i="3"/>
  <c r="J40" i="3"/>
  <c r="K40" i="3" s="1"/>
  <c r="L40" i="3"/>
  <c r="M40" i="3" s="1"/>
  <c r="N40" i="3"/>
  <c r="O40" i="3" s="1"/>
  <c r="P40" i="3"/>
  <c r="Q40" i="3" s="1"/>
  <c r="R41" i="3"/>
  <c r="S41" i="3" s="1"/>
  <c r="R42" i="3"/>
  <c r="S42" i="3" s="1"/>
  <c r="R43" i="3"/>
  <c r="S43" i="3" s="1"/>
  <c r="R44" i="3"/>
  <c r="S44" i="3" s="1"/>
  <c r="R46" i="3"/>
  <c r="S46" i="3" s="1"/>
  <c r="R47" i="3"/>
  <c r="S47" i="3" s="1"/>
  <c r="R48" i="3"/>
  <c r="S48" i="3" s="1"/>
  <c r="R49" i="3"/>
  <c r="S49" i="3" s="1"/>
  <c r="R50" i="3"/>
  <c r="S50" i="3" s="1"/>
  <c r="H63" i="3"/>
  <c r="R52" i="3"/>
  <c r="R53" i="3"/>
  <c r="S53" i="3" s="1"/>
  <c r="R54" i="3"/>
  <c r="S54" i="3" s="1"/>
  <c r="R55" i="3"/>
  <c r="S55" i="3" s="1"/>
  <c r="R57" i="3"/>
  <c r="S57" i="3" s="1"/>
  <c r="R58" i="3"/>
  <c r="S58" i="3" s="1"/>
  <c r="R59" i="3"/>
  <c r="S59" i="3" s="1"/>
  <c r="R60" i="3"/>
  <c r="S60" i="3" s="1"/>
  <c r="R61" i="3"/>
  <c r="S61" i="3" s="1"/>
  <c r="R62" i="3"/>
  <c r="S62" i="3" s="1"/>
  <c r="I41" i="3"/>
  <c r="J41" i="3"/>
  <c r="K41" i="3" s="1"/>
  <c r="L41" i="3"/>
  <c r="M41" i="3" s="1"/>
  <c r="N41" i="3"/>
  <c r="O41" i="3" s="1"/>
  <c r="P41" i="3"/>
  <c r="Q41" i="3" s="1"/>
  <c r="I42" i="3"/>
  <c r="J42" i="3"/>
  <c r="K42" i="3" s="1"/>
  <c r="L42" i="3"/>
  <c r="M42" i="3" s="1"/>
  <c r="N42" i="3"/>
  <c r="O42" i="3" s="1"/>
  <c r="P42" i="3"/>
  <c r="Q42" i="3" s="1"/>
  <c r="I43" i="3"/>
  <c r="J43" i="3"/>
  <c r="K43" i="3" s="1"/>
  <c r="L43" i="3"/>
  <c r="M43" i="3" s="1"/>
  <c r="N43" i="3"/>
  <c r="O43" i="3" s="1"/>
  <c r="P43" i="3"/>
  <c r="Q43" i="3" s="1"/>
  <c r="I44" i="3"/>
  <c r="J44" i="3"/>
  <c r="K44" i="3" s="1"/>
  <c r="L44" i="3"/>
  <c r="M44" i="3" s="1"/>
  <c r="N44" i="3"/>
  <c r="O44" i="3" s="1"/>
  <c r="P44" i="3"/>
  <c r="Q44" i="3" s="1"/>
  <c r="I46" i="3"/>
  <c r="J46" i="3"/>
  <c r="K46" i="3" s="1"/>
  <c r="L46" i="3"/>
  <c r="M46" i="3" s="1"/>
  <c r="N46" i="3"/>
  <c r="O46" i="3" s="1"/>
  <c r="P46" i="3"/>
  <c r="Q46" i="3" s="1"/>
  <c r="I47" i="3"/>
  <c r="J47" i="3"/>
  <c r="K47" i="3" s="1"/>
  <c r="L47" i="3"/>
  <c r="M47" i="3" s="1"/>
  <c r="N47" i="3"/>
  <c r="O47" i="3" s="1"/>
  <c r="P47" i="3"/>
  <c r="Q47" i="3" s="1"/>
  <c r="I48" i="3"/>
  <c r="J48" i="3"/>
  <c r="K48" i="3" s="1"/>
  <c r="L48" i="3"/>
  <c r="M48" i="3" s="1"/>
  <c r="N48" i="3"/>
  <c r="O48" i="3" s="1"/>
  <c r="P48" i="3"/>
  <c r="Q48" i="3" s="1"/>
  <c r="I49" i="3"/>
  <c r="J49" i="3"/>
  <c r="K49" i="3" s="1"/>
  <c r="L49" i="3"/>
  <c r="M49" i="3" s="1"/>
  <c r="N49" i="3"/>
  <c r="O49" i="3" s="1"/>
  <c r="P49" i="3"/>
  <c r="Q49" i="3" s="1"/>
  <c r="I50" i="3"/>
  <c r="J50" i="3"/>
  <c r="K50" i="3" s="1"/>
  <c r="L50" i="3"/>
  <c r="M50" i="3" s="1"/>
  <c r="N50" i="3"/>
  <c r="O50" i="3" s="1"/>
  <c r="P50" i="3"/>
  <c r="Q50" i="3" s="1"/>
  <c r="I52" i="3"/>
  <c r="J52" i="3"/>
  <c r="L52" i="3"/>
  <c r="N52" i="3"/>
  <c r="P52" i="3"/>
  <c r="I53" i="3"/>
  <c r="J53" i="3"/>
  <c r="K53" i="3" s="1"/>
  <c r="L53" i="3"/>
  <c r="M53" i="3" s="1"/>
  <c r="N53" i="3"/>
  <c r="O53" i="3" s="1"/>
  <c r="P53" i="3"/>
  <c r="Q53" i="3" s="1"/>
  <c r="I54" i="3"/>
  <c r="J54" i="3"/>
  <c r="K54" i="3" s="1"/>
  <c r="L54" i="3"/>
  <c r="M54" i="3" s="1"/>
  <c r="N54" i="3"/>
  <c r="O54" i="3" s="1"/>
  <c r="P54" i="3"/>
  <c r="Q54" i="3" s="1"/>
  <c r="I55" i="3"/>
  <c r="J55" i="3"/>
  <c r="K55" i="3" s="1"/>
  <c r="L55" i="3"/>
  <c r="M55" i="3" s="1"/>
  <c r="N55" i="3"/>
  <c r="O55" i="3" s="1"/>
  <c r="P55" i="3"/>
  <c r="Q55" i="3" s="1"/>
  <c r="I57" i="3"/>
  <c r="J57" i="3"/>
  <c r="K57" i="3" s="1"/>
  <c r="L57" i="3"/>
  <c r="M57" i="3" s="1"/>
  <c r="N57" i="3"/>
  <c r="O57" i="3" s="1"/>
  <c r="P57" i="3"/>
  <c r="Q57" i="3" s="1"/>
  <c r="I58" i="3"/>
  <c r="J58" i="3"/>
  <c r="K58" i="3" s="1"/>
  <c r="L58" i="3"/>
  <c r="M58" i="3" s="1"/>
  <c r="N58" i="3"/>
  <c r="O58" i="3" s="1"/>
  <c r="P58" i="3"/>
  <c r="Q58" i="3" s="1"/>
  <c r="I59" i="3"/>
  <c r="J59" i="3"/>
  <c r="K59" i="3" s="1"/>
  <c r="L59" i="3"/>
  <c r="M59" i="3" s="1"/>
  <c r="N59" i="3"/>
  <c r="O59" i="3" s="1"/>
  <c r="P59" i="3"/>
  <c r="Q59" i="3" s="1"/>
  <c r="I60" i="3"/>
  <c r="J60" i="3"/>
  <c r="K60" i="3" s="1"/>
  <c r="L60" i="3"/>
  <c r="M60" i="3" s="1"/>
  <c r="N60" i="3"/>
  <c r="O60" i="3" s="1"/>
  <c r="P60" i="3"/>
  <c r="Q60" i="3" s="1"/>
  <c r="I61" i="3"/>
  <c r="J61" i="3"/>
  <c r="K61" i="3" s="1"/>
  <c r="L61" i="3"/>
  <c r="M61" i="3" s="1"/>
  <c r="N61" i="3"/>
  <c r="O61" i="3" s="1"/>
  <c r="P61" i="3"/>
  <c r="Q61" i="3" s="1"/>
  <c r="I62" i="3"/>
  <c r="J62" i="3"/>
  <c r="K62" i="3" s="1"/>
  <c r="L62" i="3"/>
  <c r="M62" i="3" s="1"/>
  <c r="N62" i="3"/>
  <c r="O62" i="3" s="1"/>
  <c r="P62" i="3"/>
  <c r="Q62" i="3" s="1"/>
  <c r="Q52" i="3" l="1"/>
  <c r="O52" i="3"/>
  <c r="M52" i="3"/>
  <c r="K52" i="3"/>
  <c r="S52" i="3"/>
  <c r="Q36" i="3"/>
  <c r="O36" i="3"/>
  <c r="M36" i="3"/>
  <c r="K36" i="3"/>
  <c r="Q31" i="3"/>
  <c r="Q30" i="3" s="1"/>
  <c r="P30" i="3"/>
  <c r="O31" i="3"/>
  <c r="O30" i="3" s="1"/>
  <c r="N30" i="3"/>
  <c r="M31" i="3"/>
  <c r="M30" i="3" s="1"/>
  <c r="L30" i="3"/>
  <c r="K31" i="3"/>
  <c r="K30" i="3" s="1"/>
  <c r="J30" i="3"/>
  <c r="S23" i="3"/>
  <c r="S22" i="3" s="1"/>
  <c r="R22" i="3"/>
  <c r="Q23" i="3"/>
  <c r="Q22" i="3" s="1"/>
  <c r="P22" i="3"/>
  <c r="O23" i="3"/>
  <c r="O22" i="3" s="1"/>
  <c r="N22" i="3"/>
  <c r="M23" i="3"/>
  <c r="M22" i="3" s="1"/>
  <c r="L22" i="3"/>
  <c r="K23" i="3"/>
  <c r="K22" i="3" s="1"/>
  <c r="J22" i="3"/>
  <c r="Q17" i="3"/>
  <c r="Q16" i="3" s="1"/>
  <c r="P16" i="3"/>
  <c r="O17" i="3"/>
  <c r="M17" i="3"/>
  <c r="K17" i="3"/>
  <c r="N20" i="3"/>
  <c r="O20" i="3" s="1"/>
  <c r="N19" i="3"/>
  <c r="O19" i="3" s="1"/>
  <c r="L20" i="3"/>
  <c r="M20" i="3" s="1"/>
  <c r="L19" i="3"/>
  <c r="M19" i="3" s="1"/>
  <c r="J20" i="3"/>
  <c r="K20" i="3" s="1"/>
  <c r="J19" i="3"/>
  <c r="K19" i="3" s="1"/>
  <c r="R56" i="3"/>
  <c r="S56" i="3" s="1"/>
  <c r="R45" i="3"/>
  <c r="S45" i="3" s="1"/>
  <c r="P56" i="3"/>
  <c r="Q56" i="3" s="1"/>
  <c r="P45" i="3"/>
  <c r="Q45" i="3" s="1"/>
  <c r="N56" i="3"/>
  <c r="O56" i="3" s="1"/>
  <c r="N45" i="3"/>
  <c r="O45" i="3" s="1"/>
  <c r="L56" i="3"/>
  <c r="M56" i="3" s="1"/>
  <c r="L45" i="3"/>
  <c r="M45" i="3" s="1"/>
  <c r="J56" i="3"/>
  <c r="K56" i="3" s="1"/>
  <c r="J45" i="3"/>
  <c r="K45" i="3" s="1"/>
  <c r="S17" i="3"/>
  <c r="S16" i="3" s="1"/>
  <c r="R16" i="3"/>
  <c r="Q25" i="3"/>
  <c r="Q24" i="3" s="1"/>
  <c r="P24" i="3"/>
  <c r="S25" i="3"/>
  <c r="S24" i="3" s="1"/>
  <c r="R24" i="3"/>
  <c r="I51" i="3"/>
  <c r="I35" i="3"/>
  <c r="I30" i="3"/>
  <c r="I16" i="3"/>
  <c r="R39" i="3"/>
  <c r="S39" i="3" s="1"/>
  <c r="R38" i="3"/>
  <c r="S38" i="3" s="1"/>
  <c r="R37" i="3"/>
  <c r="S37" i="3" s="1"/>
  <c r="R36" i="3"/>
  <c r="R33" i="3"/>
  <c r="S33" i="3" s="1"/>
  <c r="R32" i="3"/>
  <c r="S32" i="3" s="1"/>
  <c r="R31" i="3"/>
  <c r="I24" i="3"/>
  <c r="J25" i="3"/>
  <c r="L25" i="3"/>
  <c r="N25" i="3"/>
  <c r="O25" i="3" l="1"/>
  <c r="O24" i="3" s="1"/>
  <c r="N24" i="3"/>
  <c r="M25" i="3"/>
  <c r="M24" i="3" s="1"/>
  <c r="L24" i="3"/>
  <c r="K25" i="3"/>
  <c r="K24" i="3" s="1"/>
  <c r="J24" i="3"/>
  <c r="S31" i="3"/>
  <c r="S30" i="3" s="1"/>
  <c r="R30" i="3"/>
  <c r="S36" i="3"/>
  <c r="S35" i="3" s="1"/>
  <c r="R35" i="3"/>
  <c r="I15" i="3"/>
  <c r="I34" i="3" s="1"/>
  <c r="I63" i="3" s="1"/>
  <c r="R15" i="3"/>
  <c r="R34" i="3" s="1"/>
  <c r="S15" i="3"/>
  <c r="S34" i="3" s="1"/>
  <c r="J16" i="3"/>
  <c r="J15" i="3" s="1"/>
  <c r="J34" i="3" s="1"/>
  <c r="K16" i="3"/>
  <c r="K15" i="3" s="1"/>
  <c r="K34" i="3" s="1"/>
  <c r="L16" i="3"/>
  <c r="L15" i="3" s="1"/>
  <c r="L34" i="3" s="1"/>
  <c r="M16" i="3"/>
  <c r="M15" i="3" s="1"/>
  <c r="M34" i="3" s="1"/>
  <c r="N16" i="3"/>
  <c r="N15" i="3" s="1"/>
  <c r="N34" i="3" s="1"/>
  <c r="O16" i="3"/>
  <c r="O15" i="3" s="1"/>
  <c r="O34" i="3" s="1"/>
  <c r="P15" i="3"/>
  <c r="P34" i="3" s="1"/>
  <c r="Q15" i="3"/>
  <c r="Q34" i="3" s="1"/>
  <c r="J35" i="3"/>
  <c r="K35" i="3"/>
  <c r="L35" i="3"/>
  <c r="M35" i="3"/>
  <c r="N35" i="3"/>
  <c r="O35" i="3"/>
  <c r="P35" i="3"/>
  <c r="Q35" i="3"/>
  <c r="R51" i="3"/>
  <c r="R63" i="3" s="1"/>
  <c r="S51" i="3"/>
  <c r="S63" i="3" s="1"/>
  <c r="J51" i="3"/>
  <c r="J63" i="3" s="1"/>
  <c r="K51" i="3"/>
  <c r="K63" i="3" s="1"/>
  <c r="L51" i="3"/>
  <c r="L63" i="3" s="1"/>
  <c r="M51" i="3"/>
  <c r="M63" i="3" s="1"/>
  <c r="N51" i="3"/>
  <c r="N63" i="3" s="1"/>
  <c r="O51" i="3"/>
  <c r="O63" i="3" s="1"/>
  <c r="P51" i="3"/>
  <c r="P63" i="3" s="1"/>
  <c r="Q51" i="3"/>
  <c r="Q63" i="3" s="1"/>
</calcChain>
</file>

<file path=xl/sharedStrings.xml><?xml version="1.0" encoding="utf-8"?>
<sst xmlns="http://schemas.openxmlformats.org/spreadsheetml/2006/main" count="347" uniqueCount="147">
  <si>
    <t>Статті витрат</t>
  </si>
  <si>
    <t>планові на 2026 рік, без ПДВ</t>
  </si>
  <si>
    <t>Витрати, віднесені до збирання змішаних побутових відходів</t>
  </si>
  <si>
    <t>Витрати, віднесені до збирання ремонтних побутових відходів</t>
  </si>
  <si>
    <t>Витрати, віднесені до збирання великогабаритних побутових відходів</t>
  </si>
  <si>
    <t>Витрати, віднесені до збирання роздільно зібраних побутових відходів</t>
  </si>
  <si>
    <t>Витрати, віднесені до збирання відходів зелених насаджень</t>
  </si>
  <si>
    <t>тис.грн.</t>
  </si>
  <si>
    <t>грн./м3</t>
  </si>
  <si>
    <t>Обсяг збирання пбутових відходів (м3), в т.ч.:</t>
  </si>
  <si>
    <t>ВСЬОГО ПРЯМИХ ВИТРАТ, в т.ч.</t>
  </si>
  <si>
    <t>1</t>
  </si>
  <si>
    <t>1.Прямі матеріальні витрати всього:</t>
  </si>
  <si>
    <t>1.1</t>
  </si>
  <si>
    <t>Закупівля й оновлення контейнерів ємністю 1,1 м3 для збору сміття*</t>
  </si>
  <si>
    <t>1.2</t>
  </si>
  <si>
    <t xml:space="preserve"> Закупівля контейнерів ємністю 8 м3 для збирання великогабаритного сміття **</t>
  </si>
  <si>
    <t>1.3</t>
  </si>
  <si>
    <t>Благоустрій майданчиків для збору сміття</t>
  </si>
  <si>
    <t>1.4</t>
  </si>
  <si>
    <t>2.Прямі витрати на оплату праці всього:</t>
  </si>
  <si>
    <t>3. Інші прямі витрати всього:</t>
  </si>
  <si>
    <t>2</t>
  </si>
  <si>
    <t>4. Загальновиробничі витрати,всього:</t>
  </si>
  <si>
    <t>2.1</t>
  </si>
  <si>
    <t>Заробітна плата загальновиробничого персоналу</t>
  </si>
  <si>
    <t>2.2</t>
  </si>
  <si>
    <t>Єдиний соціальний внесок виробничого персоналу</t>
  </si>
  <si>
    <t>2.3</t>
  </si>
  <si>
    <t>Спецодяг для персоналу</t>
  </si>
  <si>
    <t>5.РАЗОМ ВИРОБНИЧИХ ВИТРАТ:</t>
  </si>
  <si>
    <t>3</t>
  </si>
  <si>
    <t>6.Адмінвитрати , всього, в т.ч.</t>
  </si>
  <si>
    <t>3.1</t>
  </si>
  <si>
    <t>Заробітна плата</t>
  </si>
  <si>
    <t>3.2</t>
  </si>
  <si>
    <t>3.3</t>
  </si>
  <si>
    <t>Витрати на комунальні послуги</t>
  </si>
  <si>
    <t>3.4</t>
  </si>
  <si>
    <t>Службові відрядження</t>
  </si>
  <si>
    <t>3.5</t>
  </si>
  <si>
    <t xml:space="preserve">Витрати на утримання, обслуговування основних засобів,інших необоротних матеріальних активів загальногосподарського призначення </t>
  </si>
  <si>
    <t>3.6</t>
  </si>
  <si>
    <t>Плата за розрахунково-касове обслуговування та інші послуги банків</t>
  </si>
  <si>
    <t>3.7</t>
  </si>
  <si>
    <t>Витрати на оплату послуг інтернету</t>
  </si>
  <si>
    <t>3.8</t>
  </si>
  <si>
    <t>Витрати за професійні послуги (ЗМІ та нотаріуса)</t>
  </si>
  <si>
    <t>3.9</t>
  </si>
  <si>
    <t>Витрати на інформаційне та програмне забезпечення,надання лабораторних досліджень</t>
  </si>
  <si>
    <t>3.10</t>
  </si>
  <si>
    <t>Амортизація МНМА</t>
  </si>
  <si>
    <t>3.11</t>
  </si>
  <si>
    <t>Витрати на канцтовари та інше</t>
  </si>
  <si>
    <t>3.12</t>
  </si>
  <si>
    <t>Податкові зобов'язання з ЄП</t>
  </si>
  <si>
    <t>3.13</t>
  </si>
  <si>
    <t>Витрати на охорону праці</t>
  </si>
  <si>
    <t>3.14</t>
  </si>
  <si>
    <t>Нарахування на ФОП 0,3%</t>
  </si>
  <si>
    <t>3.15</t>
  </si>
  <si>
    <t>Судовий збір</t>
  </si>
  <si>
    <t>4</t>
  </si>
  <si>
    <t>7.Витрати на збут.,всього:</t>
  </si>
  <si>
    <t>4.1</t>
  </si>
  <si>
    <t>4.2</t>
  </si>
  <si>
    <t>4.4</t>
  </si>
  <si>
    <t xml:space="preserve">Плата за розрахункове-касове обслуговування </t>
  </si>
  <si>
    <t>4.5</t>
  </si>
  <si>
    <t>Витрати на інформаційне та програмне забезпечення</t>
  </si>
  <si>
    <t>4.7</t>
  </si>
  <si>
    <t>Амортизація ОЗ та ІНМА</t>
  </si>
  <si>
    <t>4.8</t>
  </si>
  <si>
    <t>4.9</t>
  </si>
  <si>
    <t>Витрати на обслуговування офісної техніки</t>
  </si>
  <si>
    <t>4.10</t>
  </si>
  <si>
    <t>Витрати на послуги повірки та опломбування засобів обліку</t>
  </si>
  <si>
    <t>4.11</t>
  </si>
  <si>
    <t>Витрати на спец.одяг</t>
  </si>
  <si>
    <t>4.12</t>
  </si>
  <si>
    <t>Витрати на послуги з предачі СМС</t>
  </si>
  <si>
    <t>4.13</t>
  </si>
  <si>
    <t>Витрати на поповнення рахунку</t>
  </si>
  <si>
    <t>5</t>
  </si>
  <si>
    <t>8. ВИТРАТИ ОПЕРАЦІЙНОЇ ДІЯЛЬНОСТІ (повна собівартість) (без ПДВ)</t>
  </si>
  <si>
    <t xml:space="preserve">                                                                                            до рішення виконавчого комітету </t>
  </si>
  <si>
    <t>№</t>
  </si>
  <si>
    <t>Витрати, віднесені до вивезення змішаних побутових відходів</t>
  </si>
  <si>
    <t>Витрати, віднесені до вивезення ремонтних побутових відходів</t>
  </si>
  <si>
    <t>Витрати, віднесені до вивезення великогабаритних побутових відходів</t>
  </si>
  <si>
    <t>Витрати, віднесені до вивезення роздільн зібраних побутових відходів</t>
  </si>
  <si>
    <t>Витрати, віднесені до вивезення відходів зелених насаджень</t>
  </si>
  <si>
    <t>Питома густина певного виду побутових відходів, кг/м3</t>
  </si>
  <si>
    <t>Обсяг перевезення побутових відходів (м3), в т.ч.:</t>
  </si>
  <si>
    <t>Паливо на технологічні потреби</t>
  </si>
  <si>
    <t>Витрати на мастильні матеріали</t>
  </si>
  <si>
    <t>Витрати на відновлення шин</t>
  </si>
  <si>
    <t>1.5</t>
  </si>
  <si>
    <t>Витрати на заміну акумуляторних батарей</t>
  </si>
  <si>
    <t>1.7</t>
  </si>
  <si>
    <t>1.8</t>
  </si>
  <si>
    <t>Заробітна плата виробничого персоналу</t>
  </si>
  <si>
    <t>1.9</t>
  </si>
  <si>
    <t>1.10</t>
  </si>
  <si>
    <t>1.11</t>
  </si>
  <si>
    <t>Cпецодяг для виробничого персоналу</t>
  </si>
  <si>
    <t>4. Загально виробничі витрати,всього:</t>
  </si>
  <si>
    <t>5. РАЗОМ ВИРОБНИЧИХ ВИТРАТ:</t>
  </si>
  <si>
    <t>Плата за розрахункову -касове обслуговування та інші послуги банків</t>
  </si>
  <si>
    <t>Амортизація ОЗ, ІНМА</t>
  </si>
  <si>
    <t>Екологічний податок</t>
  </si>
  <si>
    <t>4.3</t>
  </si>
  <si>
    <t>4.6</t>
  </si>
  <si>
    <t>Послуги повірки та пломбувння засобів обліку</t>
  </si>
  <si>
    <t>Послуги з передачі СМС</t>
  </si>
  <si>
    <t>Поповнення рахунку</t>
  </si>
  <si>
    <t>Структура тарифів на операції з управління побутовими відходами</t>
  </si>
  <si>
    <r>
      <t xml:space="preserve">             Операція: </t>
    </r>
    <r>
      <rPr>
        <b/>
        <i/>
        <u/>
        <sz val="11"/>
        <rFont val="Times New Roman"/>
        <family val="1"/>
        <charset val="204"/>
      </rPr>
      <t>збирання побутових відходів</t>
    </r>
  </si>
  <si>
    <t>(без податку на додану вартість)</t>
  </si>
  <si>
    <r>
      <t xml:space="preserve">             Операція: </t>
    </r>
    <r>
      <rPr>
        <b/>
        <sz val="11"/>
        <rFont val="Times New Roman"/>
        <family val="1"/>
        <charset val="204"/>
      </rPr>
      <t>перевезе</t>
    </r>
    <r>
      <rPr>
        <b/>
        <i/>
        <sz val="11"/>
        <rFont val="Times New Roman"/>
        <family val="1"/>
        <charset val="204"/>
      </rPr>
      <t>ння побутових відходів</t>
    </r>
  </si>
  <si>
    <r>
      <t xml:space="preserve">             Операція: </t>
    </r>
    <r>
      <rPr>
        <b/>
        <sz val="11"/>
        <rFont val="Times New Roman"/>
        <family val="1"/>
        <charset val="204"/>
      </rPr>
      <t>видале</t>
    </r>
    <r>
      <rPr>
        <b/>
        <i/>
        <sz val="11"/>
        <rFont val="Times New Roman"/>
        <family val="1"/>
        <charset val="204"/>
      </rPr>
      <t>ння побутових відходів</t>
    </r>
  </si>
  <si>
    <t>Витрати, віднесені до поводження зі змішаними побутовими відходами</t>
  </si>
  <si>
    <t>Витрати, віднесені до поводження з ремонтними побутовими відходами</t>
  </si>
  <si>
    <t>Витрати, віднесені до поводження з великогабаритними побутовими відходами</t>
  </si>
  <si>
    <t>Витрати, віднесені до поводження з роздільно зібраними побутовими відходами</t>
  </si>
  <si>
    <t>Обсяг послуг з поводження з побутовими відходами (захоронення, відновлення), м3:</t>
  </si>
  <si>
    <t>Частка виду відходів у загальному обсязі</t>
  </si>
  <si>
    <t>Частка виду відходів у загальному обсязі без урахування роздільно зібраних відходів</t>
  </si>
  <si>
    <t>Паливо на технологічні потреби*</t>
  </si>
  <si>
    <t>Витрати на мастильні матеріали*</t>
  </si>
  <si>
    <t>1.6</t>
  </si>
  <si>
    <t>Електроенергія сміттєзвалище (факт 2025)*</t>
  </si>
  <si>
    <t>Заробітна плата виробничого персоналу*</t>
  </si>
  <si>
    <t>Єдиний соціальний внесок виробничого персоналу*</t>
  </si>
  <si>
    <t>Cпецодяг для виробничого персоналу*</t>
  </si>
  <si>
    <t>1.12</t>
  </si>
  <si>
    <t>Витрати з утримання сміттєзвалища (факт 2025)*</t>
  </si>
  <si>
    <t>1.13</t>
  </si>
  <si>
    <t>Екологічний податок за розміщення відходів*</t>
  </si>
  <si>
    <t>1,14</t>
  </si>
  <si>
    <t>Кошти, отримані від реалізації роздільно зібраних побутових відходів**</t>
  </si>
  <si>
    <t xml:space="preserve">                                                                                           до рішення виконавчого комітету </t>
  </si>
  <si>
    <t xml:space="preserve">                                                                                                           від 25.05.2026 р. №269</t>
  </si>
  <si>
    <t xml:space="preserve">                                                                                            від 25.05.2026  № 269</t>
  </si>
  <si>
    <t xml:space="preserve">                                                                                            Додаток 3</t>
  </si>
  <si>
    <t xml:space="preserve">                                                                                            Додаток 2</t>
  </si>
  <si>
    <t xml:space="preserve">                                                                                            Додаток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</si>
</sst>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2"/>
      <color theme="1"/>
      <name val="Calibri"/>
      <family val="2"/>
      <charset val="204"/>
    </font>
    <font>
      <sz val="10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b/>
      <sz val="10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1"/>
      <name val="Calibri"/>
      <family val="2"/>
      <charset val="204"/>
    </font>
    <font>
      <sz val="10"/>
      <name val="Arial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i/>
      <sz val="11"/>
      <color indexed="63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1" fillId="0" borderId="0"/>
    <xf numFmtId="0" fontId="14" fillId="0" borderId="0"/>
    <xf numFmtId="0" fontId="3" fillId="0" borderId="0"/>
    <xf numFmtId="0" fontId="1" fillId="0" borderId="0"/>
    <xf numFmtId="0" fontId="3" fillId="0" borderId="0"/>
    <xf numFmtId="0" fontId="1" fillId="0" borderId="0"/>
  </cellStyleXfs>
  <cellXfs count="160">
    <xf numFmtId="0" fontId="0" fillId="0" borderId="0" xfId="0"/>
    <xf numFmtId="0" fontId="3" fillId="0" borderId="0" xfId="1"/>
    <xf numFmtId="0" fontId="6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8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/>
    </xf>
    <xf numFmtId="2" fontId="5" fillId="0" borderId="8" xfId="1" applyNumberFormat="1" applyFont="1" applyBorder="1" applyAlignment="1">
      <alignment horizontal="center" vertical="center"/>
    </xf>
    <xf numFmtId="0" fontId="1" fillId="0" borderId="0" xfId="1" applyFont="1"/>
    <xf numFmtId="0" fontId="8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2" fontId="3" fillId="0" borderId="0" xfId="1" applyNumberFormat="1"/>
    <xf numFmtId="0" fontId="5" fillId="0" borderId="12" xfId="1" applyFont="1" applyBorder="1"/>
    <xf numFmtId="2" fontId="8" fillId="0" borderId="8" xfId="1" applyNumberFormat="1" applyFont="1" applyBorder="1" applyAlignment="1">
      <alignment horizontal="center" vertical="center"/>
    </xf>
    <xf numFmtId="2" fontId="1" fillId="0" borderId="8" xfId="1" applyNumberFormat="1" applyFont="1" applyBorder="1" applyAlignment="1">
      <alignment horizontal="center" vertical="center"/>
    </xf>
    <xf numFmtId="49" fontId="11" fillId="0" borderId="8" xfId="1" applyNumberFormat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164" fontId="1" fillId="0" borderId="0" xfId="1" applyNumberFormat="1" applyFont="1" applyAlignment="1">
      <alignment horizontal="center"/>
    </xf>
    <xf numFmtId="2" fontId="2" fillId="0" borderId="8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3" fillId="0" borderId="0" xfId="1"/>
    <xf numFmtId="0" fontId="15" fillId="0" borderId="0" xfId="3" applyFont="1" applyAlignment="1">
      <alignment wrapText="1"/>
    </xf>
    <xf numFmtId="0" fontId="14" fillId="0" borderId="0" xfId="3" applyAlignment="1">
      <alignment wrapText="1"/>
    </xf>
    <xf numFmtId="0" fontId="15" fillId="0" borderId="0" xfId="3" applyFont="1" applyAlignment="1">
      <alignment wrapText="1"/>
    </xf>
    <xf numFmtId="0" fontId="14" fillId="0" borderId="0" xfId="3" applyAlignment="1">
      <alignment wrapText="1"/>
    </xf>
    <xf numFmtId="0" fontId="3" fillId="0" borderId="0" xfId="4"/>
    <xf numFmtId="0" fontId="5" fillId="0" borderId="0" xfId="4" applyFont="1" applyAlignment="1">
      <alignment vertical="center"/>
    </xf>
    <xf numFmtId="0" fontId="5" fillId="0" borderId="8" xfId="4" applyFont="1" applyBorder="1" applyAlignment="1">
      <alignment horizontal="center"/>
    </xf>
    <xf numFmtId="0" fontId="5" fillId="0" borderId="8" xfId="4" applyFont="1" applyBorder="1" applyAlignment="1">
      <alignment horizontal="center" vertical="center"/>
    </xf>
    <xf numFmtId="0" fontId="1" fillId="0" borderId="8" xfId="4" applyFont="1" applyBorder="1" applyAlignment="1">
      <alignment horizontal="center" vertical="center"/>
    </xf>
    <xf numFmtId="49" fontId="5" fillId="0" borderId="8" xfId="4" applyNumberFormat="1" applyFont="1" applyBorder="1" applyAlignment="1">
      <alignment horizontal="center" vertical="center"/>
    </xf>
    <xf numFmtId="2" fontId="5" fillId="0" borderId="8" xfId="4" applyNumberFormat="1" applyFont="1" applyBorder="1" applyAlignment="1">
      <alignment horizontal="center" vertical="center"/>
    </xf>
    <xf numFmtId="0" fontId="1" fillId="0" borderId="0" xfId="4" applyFont="1"/>
    <xf numFmtId="0" fontId="5" fillId="0" borderId="8" xfId="4" applyFont="1" applyBorder="1"/>
    <xf numFmtId="0" fontId="8" fillId="0" borderId="8" xfId="4" applyFont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9" fillId="0" borderId="8" xfId="4" applyFont="1" applyBorder="1" applyAlignment="1">
      <alignment horizontal="center" vertical="center"/>
    </xf>
    <xf numFmtId="2" fontId="3" fillId="0" borderId="0" xfId="4" applyNumberFormat="1"/>
    <xf numFmtId="0" fontId="5" fillId="0" borderId="13" xfId="4" applyFont="1" applyBorder="1" applyAlignment="1">
      <alignment horizontal="center" vertical="center"/>
    </xf>
    <xf numFmtId="0" fontId="5" fillId="0" borderId="13" xfId="4" applyFont="1" applyBorder="1" applyAlignment="1">
      <alignment horizontal="center"/>
    </xf>
    <xf numFmtId="0" fontId="5" fillId="0" borderId="11" xfId="4" applyFont="1" applyBorder="1" applyAlignment="1">
      <alignment horizontal="center"/>
    </xf>
    <xf numFmtId="0" fontId="12" fillId="0" borderId="0" xfId="4" applyFont="1" applyAlignment="1">
      <alignment vertical="center" wrapText="1"/>
    </xf>
    <xf numFmtId="2" fontId="8" fillId="0" borderId="12" xfId="4" applyNumberFormat="1" applyFont="1" applyBorder="1" applyAlignment="1">
      <alignment horizontal="center" vertical="center"/>
    </xf>
    <xf numFmtId="2" fontId="8" fillId="0" borderId="8" xfId="4" applyNumberFormat="1" applyFont="1" applyBorder="1" applyAlignment="1">
      <alignment horizontal="center" vertical="center"/>
    </xf>
    <xf numFmtId="2" fontId="1" fillId="0" borderId="8" xfId="4" applyNumberFormat="1" applyFont="1" applyBorder="1" applyAlignment="1">
      <alignment horizontal="center" vertical="center"/>
    </xf>
    <xf numFmtId="49" fontId="11" fillId="0" borderId="8" xfId="4" applyNumberFormat="1" applyFont="1" applyBorder="1" applyAlignment="1">
      <alignment horizontal="center" vertical="center"/>
    </xf>
    <xf numFmtId="0" fontId="15" fillId="0" borderId="0" xfId="3" applyFont="1" applyAlignment="1">
      <alignment wrapText="1"/>
    </xf>
    <xf numFmtId="0" fontId="14" fillId="0" borderId="0" xfId="3" applyAlignment="1">
      <alignment wrapText="1"/>
    </xf>
    <xf numFmtId="0" fontId="6" fillId="0" borderId="0" xfId="1" applyFont="1" applyAlignment="1">
      <alignment horizontal="center" vertical="center" wrapText="1"/>
    </xf>
    <xf numFmtId="0" fontId="3" fillId="0" borderId="0" xfId="1"/>
    <xf numFmtId="0" fontId="16" fillId="0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5" fillId="0" borderId="13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2" fontId="8" fillId="0" borderId="12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0" fillId="0" borderId="0" xfId="0" applyNumberFormat="1"/>
    <xf numFmtId="0" fontId="5" fillId="0" borderId="8" xfId="0" applyFont="1" applyBorder="1"/>
    <xf numFmtId="0" fontId="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1" fillId="0" borderId="0" xfId="0" applyFont="1"/>
    <xf numFmtId="0" fontId="12" fillId="0" borderId="0" xfId="0" applyFont="1" applyAlignment="1">
      <alignment vertical="center" wrapText="1"/>
    </xf>
    <xf numFmtId="0" fontId="7" fillId="0" borderId="9" xfId="1" applyFont="1" applyBorder="1" applyAlignment="1">
      <alignment wrapText="1"/>
    </xf>
    <xf numFmtId="0" fontId="4" fillId="0" borderId="10" xfId="1" applyFont="1" applyBorder="1"/>
    <xf numFmtId="0" fontId="4" fillId="0" borderId="11" xfId="1" applyFont="1" applyBorder="1"/>
    <xf numFmtId="0" fontId="10" fillId="0" borderId="9" xfId="1" applyFont="1" applyBorder="1" applyAlignment="1">
      <alignment wrapText="1"/>
    </xf>
    <xf numFmtId="16" fontId="7" fillId="0" borderId="9" xfId="1" applyNumberFormat="1" applyFont="1" applyBorder="1" applyAlignment="1">
      <alignment wrapText="1"/>
    </xf>
    <xf numFmtId="0" fontId="7" fillId="0" borderId="9" xfId="1" applyFont="1" applyBorder="1" applyAlignment="1">
      <alignment horizontal="left" wrapText="1"/>
    </xf>
    <xf numFmtId="0" fontId="15" fillId="0" borderId="0" xfId="3" applyFont="1" applyAlignment="1">
      <alignment wrapText="1"/>
    </xf>
    <xf numFmtId="0" fontId="14" fillId="0" borderId="0" xfId="3" applyAlignment="1">
      <alignment wrapText="1"/>
    </xf>
    <xf numFmtId="0" fontId="6" fillId="0" borderId="0" xfId="1" applyFont="1" applyAlignment="1">
      <alignment horizontal="center" vertical="center" wrapText="1"/>
    </xf>
    <xf numFmtId="0" fontId="3" fillId="0" borderId="0" xfId="1"/>
    <xf numFmtId="0" fontId="5" fillId="0" borderId="13" xfId="1" applyFont="1" applyBorder="1" applyAlignment="1">
      <alignment wrapText="1"/>
    </xf>
    <xf numFmtId="0" fontId="3" fillId="0" borderId="13" xfId="1" applyBorder="1"/>
    <xf numFmtId="0" fontId="5" fillId="0" borderId="2" xfId="1" applyFont="1" applyBorder="1" applyAlignment="1">
      <alignment horizontal="center" vertical="center" wrapText="1"/>
    </xf>
    <xf numFmtId="0" fontId="4" fillId="0" borderId="2" xfId="1" applyFont="1" applyBorder="1"/>
    <xf numFmtId="0" fontId="4" fillId="0" borderId="3" xfId="1" applyFont="1" applyBorder="1"/>
    <xf numFmtId="0" fontId="4" fillId="0" borderId="0" xfId="1" applyFont="1" applyBorder="1"/>
    <xf numFmtId="0" fontId="4" fillId="0" borderId="4" xfId="1" applyFont="1" applyBorder="1"/>
    <xf numFmtId="0" fontId="4" fillId="0" borderId="7" xfId="1" applyFont="1" applyBorder="1"/>
    <xf numFmtId="0" fontId="4" fillId="0" borderId="6" xfId="1" applyFont="1" applyBorder="1"/>
    <xf numFmtId="0" fontId="5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  <xf numFmtId="0" fontId="16" fillId="0" borderId="7" xfId="0" applyFont="1" applyFill="1" applyBorder="1" applyAlignment="1">
      <alignment wrapText="1"/>
    </xf>
    <xf numFmtId="0" fontId="0" fillId="0" borderId="7" xfId="0" applyBorder="1" applyAlignment="1">
      <alignment wrapText="1"/>
    </xf>
    <xf numFmtId="0" fontId="18" fillId="0" borderId="0" xfId="0" applyFont="1" applyFill="1" applyAlignment="1">
      <alignment horizontal="left" wrapText="1"/>
    </xf>
    <xf numFmtId="0" fontId="0" fillId="0" borderId="0" xfId="0" applyAlignment="1">
      <alignment wrapText="1"/>
    </xf>
    <xf numFmtId="0" fontId="0" fillId="0" borderId="7" xfId="0" applyFont="1" applyBorder="1" applyAlignment="1">
      <alignment wrapText="1"/>
    </xf>
    <xf numFmtId="0" fontId="7" fillId="0" borderId="9" xfId="4" applyFont="1" applyBorder="1" applyAlignment="1">
      <alignment wrapText="1"/>
    </xf>
    <xf numFmtId="0" fontId="4" fillId="0" borderId="10" xfId="4" applyFont="1" applyBorder="1"/>
    <xf numFmtId="0" fontId="4" fillId="0" borderId="11" xfId="4" applyFont="1" applyBorder="1"/>
    <xf numFmtId="0" fontId="10" fillId="0" borderId="9" xfId="4" applyFont="1" applyBorder="1" applyAlignment="1">
      <alignment wrapText="1"/>
    </xf>
    <xf numFmtId="16" fontId="7" fillId="0" borderId="9" xfId="4" applyNumberFormat="1" applyFont="1" applyBorder="1" applyAlignment="1">
      <alignment wrapText="1"/>
    </xf>
    <xf numFmtId="0" fontId="1" fillId="0" borderId="1" xfId="4" applyFont="1" applyBorder="1" applyAlignment="1">
      <alignment wrapText="1"/>
    </xf>
    <xf numFmtId="0" fontId="4" fillId="0" borderId="3" xfId="4" applyFont="1" applyBorder="1"/>
    <xf numFmtId="0" fontId="4" fillId="0" borderId="5" xfId="4" applyFont="1" applyBorder="1"/>
    <xf numFmtId="0" fontId="4" fillId="0" borderId="6" xfId="4" applyFont="1" applyBorder="1"/>
    <xf numFmtId="0" fontId="10" fillId="0" borderId="5" xfId="4" applyFont="1" applyBorder="1" applyAlignment="1">
      <alignment wrapText="1"/>
    </xf>
    <xf numFmtId="0" fontId="4" fillId="0" borderId="7" xfId="4" applyFont="1" applyBorder="1"/>
    <xf numFmtId="0" fontId="5" fillId="0" borderId="13" xfId="4" applyFont="1" applyBorder="1" applyAlignment="1">
      <alignment horizontal="center" vertical="center" wrapText="1"/>
    </xf>
    <xf numFmtId="0" fontId="5" fillId="0" borderId="13" xfId="4" applyFont="1" applyBorder="1" applyAlignment="1">
      <alignment horizontal="center" wrapText="1"/>
    </xf>
    <xf numFmtId="0" fontId="1" fillId="0" borderId="2" xfId="4" applyFont="1" applyBorder="1" applyAlignment="1">
      <alignment wrapText="1"/>
    </xf>
    <xf numFmtId="0" fontId="7" fillId="0" borderId="9" xfId="4" applyFont="1" applyBorder="1" applyAlignment="1">
      <alignment horizontal="left"/>
    </xf>
    <xf numFmtId="0" fontId="7" fillId="0" borderId="9" xfId="4" applyFont="1" applyBorder="1" applyAlignment="1">
      <alignment horizontal="left" wrapText="1"/>
    </xf>
    <xf numFmtId="0" fontId="13" fillId="0" borderId="10" xfId="4" applyFont="1" applyBorder="1"/>
    <xf numFmtId="0" fontId="13" fillId="0" borderId="11" xfId="4" applyFont="1" applyBorder="1"/>
    <xf numFmtId="0" fontId="15" fillId="0" borderId="0" xfId="3" applyFont="1" applyAlignment="1">
      <alignment horizontal="center" wrapText="1"/>
    </xf>
    <xf numFmtId="0" fontId="14" fillId="0" borderId="0" xfId="3" applyAlignment="1">
      <alignment horizontal="center" wrapText="1"/>
    </xf>
    <xf numFmtId="0" fontId="5" fillId="0" borderId="28" xfId="0" applyFont="1" applyBorder="1" applyAlignment="1">
      <alignment horizontal="center" wrapText="1"/>
    </xf>
    <xf numFmtId="0" fontId="5" fillId="0" borderId="29" xfId="0" applyFont="1" applyBorder="1" applyAlignment="1">
      <alignment horizontal="center" wrapText="1"/>
    </xf>
    <xf numFmtId="0" fontId="5" fillId="0" borderId="30" xfId="0" applyFont="1" applyBorder="1" applyAlignment="1">
      <alignment horizont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" fillId="0" borderId="18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4" fillId="0" borderId="10" xfId="0" applyFont="1" applyBorder="1"/>
    <xf numFmtId="0" fontId="4" fillId="0" borderId="11" xfId="0" applyFont="1" applyBorder="1"/>
    <xf numFmtId="0" fontId="10" fillId="0" borderId="9" xfId="0" applyFont="1" applyBorder="1" applyAlignment="1">
      <alignment wrapText="1"/>
    </xf>
    <xf numFmtId="16" fontId="7" fillId="0" borderId="9" xfId="0" applyNumberFormat="1" applyFont="1" applyBorder="1" applyAlignment="1">
      <alignment wrapText="1"/>
    </xf>
    <xf numFmtId="0" fontId="7" fillId="0" borderId="9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7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10" fillId="0" borderId="9" xfId="0" applyFont="1" applyBorder="1" applyAlignment="1">
      <alignment vertical="center" wrapText="1"/>
    </xf>
    <xf numFmtId="0" fontId="10" fillId="0" borderId="15" xfId="0" applyFont="1" applyBorder="1" applyAlignment="1">
      <alignment wrapText="1"/>
    </xf>
    <xf numFmtId="0" fontId="10" fillId="0" borderId="16" xfId="0" applyFont="1" applyBorder="1" applyAlignment="1">
      <alignment wrapText="1"/>
    </xf>
    <xf numFmtId="0" fontId="10" fillId="0" borderId="17" xfId="0" applyFont="1" applyBorder="1" applyAlignment="1">
      <alignment wrapText="1"/>
    </xf>
  </cellXfs>
  <cellStyles count="8">
    <cellStyle name="Звичайний" xfId="0" builtinId="0"/>
    <cellStyle name="Обычный 2" xfId="1" xr:uid="{00000000-0005-0000-0000-000001000000}"/>
    <cellStyle name="Обычный 2 2" xfId="2" xr:uid="{00000000-0005-0000-0000-000002000000}"/>
    <cellStyle name="Обычный 2 3" xfId="5" xr:uid="{00000000-0005-0000-0000-000003000000}"/>
    <cellStyle name="Обычный 2 4" xfId="7" xr:uid="{00000000-0005-0000-0000-000004000000}"/>
    <cellStyle name="Обычный 3" xfId="3" xr:uid="{00000000-0005-0000-0000-000005000000}"/>
    <cellStyle name="Обычный 4" xfId="4" xr:uid="{00000000-0005-0000-0000-000006000000}"/>
    <cellStyle name="Обычный 5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86;&#1083;&#1086;&#1095;&#1080;&#1089;&#1100;&#1082;%2019.05.2026%20&#1085;&#1072;&#1081;&#1085;&#1086;&#1074;&#1110;&#109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рифи"/>
      <sheetName val="Лист30 Висновок"/>
      <sheetName val="Витрати зведені"/>
      <sheetName val="Витрати збирання"/>
      <sheetName val="Витрати перевезення"/>
      <sheetName val="Витрати захоронення"/>
      <sheetName val="Надходження РЗВ"/>
      <sheetName val="Загальворибн.витр."/>
      <sheetName val="Екологічний податок"/>
      <sheetName val="Збут витрати"/>
      <sheetName val="Витрати на контейнери"/>
      <sheetName val="планов.обс.вивезен.мз"/>
      <sheetName val="ПММ вивіз"/>
      <sheetName val=" Адмін.витрати"/>
      <sheetName val="ФОП вивіз"/>
      <sheetName val="ФОП АУП"/>
      <sheetName val="ФОП Збут"/>
      <sheetName val="Спец.одяг вивіз"/>
      <sheetName val="ФОП Загальн.вироб."/>
      <sheetName val="ПММ захор."/>
      <sheetName val="Спец.одяг загал.вироб."/>
      <sheetName val="ФОП захоронен."/>
      <sheetName val="Спец.одяг захорон."/>
      <sheetName val="Питома вага доход."/>
      <sheetName val="АД.витр.розш."/>
      <sheetName val="Збут витр.розш."/>
      <sheetName val="Шини вивіз"/>
      <sheetName val="Акумул.вивіз"/>
      <sheetName val="Д1 Заміна акумуляторів"/>
      <sheetName val="Д2 Плановий пробіг"/>
      <sheetName val="Д3 контейн.місто"/>
      <sheetName val="Д4 Обєм кузова"/>
      <sheetName val="Д5 План шин"/>
      <sheetName val="Д6 Розрах.нічних"/>
    </sheetNames>
    <sheetDataSet>
      <sheetData sheetId="0"/>
      <sheetData sheetId="1"/>
      <sheetData sheetId="2"/>
      <sheetData sheetId="3"/>
      <sheetData sheetId="4"/>
      <sheetData sheetId="5"/>
      <sheetData sheetId="6">
        <row r="16">
          <cell r="D16">
            <v>812878.66</v>
          </cell>
        </row>
      </sheetData>
      <sheetData sheetId="7">
        <row r="5">
          <cell r="P5">
            <v>128196.85</v>
          </cell>
        </row>
        <row r="6">
          <cell r="P6">
            <v>28203.31</v>
          </cell>
        </row>
        <row r="7">
          <cell r="P7">
            <v>1546.17</v>
          </cell>
        </row>
      </sheetData>
      <sheetData sheetId="8">
        <row r="8">
          <cell r="K8">
            <v>349815.3714</v>
          </cell>
        </row>
      </sheetData>
      <sheetData sheetId="9">
        <row r="5">
          <cell r="L5">
            <v>78128</v>
          </cell>
        </row>
        <row r="6">
          <cell r="L6">
            <v>17188</v>
          </cell>
        </row>
        <row r="7">
          <cell r="L7">
            <v>3546</v>
          </cell>
        </row>
        <row r="8">
          <cell r="L8">
            <v>12276</v>
          </cell>
        </row>
        <row r="10">
          <cell r="L10">
            <v>340</v>
          </cell>
        </row>
        <row r="11">
          <cell r="L11">
            <v>1368</v>
          </cell>
        </row>
        <row r="12">
          <cell r="L12">
            <v>23</v>
          </cell>
        </row>
        <row r="13">
          <cell r="L13">
            <v>490</v>
          </cell>
        </row>
        <row r="14">
          <cell r="L14">
            <v>2733</v>
          </cell>
        </row>
        <row r="15">
          <cell r="L15">
            <v>51</v>
          </cell>
        </row>
      </sheetData>
      <sheetData sheetId="10"/>
      <sheetData sheetId="11"/>
      <sheetData sheetId="12"/>
      <sheetData sheetId="13">
        <row r="5">
          <cell r="L5">
            <v>435026.63799999998</v>
          </cell>
        </row>
        <row r="6">
          <cell r="L6">
            <v>95705.86</v>
          </cell>
        </row>
        <row r="7">
          <cell r="L7">
            <v>13084.504000000001</v>
          </cell>
        </row>
        <row r="8">
          <cell r="L8">
            <v>34.524000000000001</v>
          </cell>
        </row>
        <row r="9">
          <cell r="L9">
            <v>13070.897000000001</v>
          </cell>
        </row>
        <row r="10">
          <cell r="L10">
            <v>11149.231</v>
          </cell>
        </row>
        <row r="11">
          <cell r="L11">
            <v>3288.018</v>
          </cell>
        </row>
        <row r="12">
          <cell r="L12">
            <v>9196.1170000000002</v>
          </cell>
        </row>
        <row r="13">
          <cell r="L13">
            <v>4687.4769999999999</v>
          </cell>
        </row>
        <row r="15">
          <cell r="L15">
            <v>6931.9489999999996</v>
          </cell>
        </row>
        <row r="16">
          <cell r="L16">
            <v>40257.078999999998</v>
          </cell>
        </row>
        <row r="17">
          <cell r="L17">
            <v>2573.0770000000002</v>
          </cell>
        </row>
        <row r="18">
          <cell r="L18">
            <v>4821.8909999999996</v>
          </cell>
        </row>
        <row r="19">
          <cell r="L19">
            <v>1080.242</v>
          </cell>
        </row>
      </sheetData>
      <sheetData sheetId="14"/>
      <sheetData sheetId="15"/>
      <sheetData sheetId="16"/>
      <sheetData sheetId="17"/>
      <sheetData sheetId="18"/>
      <sheetData sheetId="19">
        <row r="7">
          <cell r="J7">
            <v>554517.6</v>
          </cell>
        </row>
        <row r="25">
          <cell r="D25">
            <v>19425.881999999998</v>
          </cell>
        </row>
      </sheetData>
      <sheetData sheetId="20"/>
      <sheetData sheetId="21">
        <row r="22">
          <cell r="I22">
            <v>914176.55999999994</v>
          </cell>
        </row>
      </sheetData>
      <sheetData sheetId="22">
        <row r="20">
          <cell r="I20">
            <v>5706.2000000000007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9"/>
  <sheetViews>
    <sheetView tabSelected="1" workbookViewId="0">
      <selection activeCell="I1" sqref="I1:L1"/>
    </sheetView>
  </sheetViews>
  <sheetFormatPr defaultRowHeight="15" x14ac:dyDescent="0.25"/>
  <sheetData>
    <row r="1" spans="1:21" x14ac:dyDescent="0.25">
      <c r="I1" s="84" t="s">
        <v>146</v>
      </c>
      <c r="J1" s="85"/>
      <c r="K1" s="85"/>
      <c r="L1" s="85"/>
    </row>
    <row r="2" spans="1:21" x14ac:dyDescent="0.25">
      <c r="I2" s="84" t="s">
        <v>85</v>
      </c>
      <c r="J2" s="85"/>
      <c r="K2" s="85"/>
      <c r="L2" s="85"/>
    </row>
    <row r="3" spans="1:21" x14ac:dyDescent="0.25">
      <c r="I3" s="84" t="s">
        <v>143</v>
      </c>
      <c r="J3" s="85"/>
      <c r="K3" s="85"/>
      <c r="L3" s="85"/>
    </row>
    <row r="4" spans="1:21" x14ac:dyDescent="0.25">
      <c r="I4" s="21"/>
      <c r="J4" s="22"/>
      <c r="K4" s="22"/>
      <c r="L4" s="22"/>
    </row>
    <row r="5" spans="1:21" x14ac:dyDescent="0.25">
      <c r="A5" s="86" t="s">
        <v>116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1"/>
    </row>
    <row r="6" spans="1:21" ht="15.75" x14ac:dyDescent="0.25">
      <c r="A6" s="2"/>
      <c r="B6" s="2"/>
      <c r="C6" s="2"/>
      <c r="D6" s="2"/>
      <c r="E6" s="102" t="s">
        <v>117</v>
      </c>
      <c r="F6" s="103"/>
      <c r="G6" s="103"/>
      <c r="H6" s="103"/>
      <c r="I6" s="103"/>
      <c r="J6" s="103"/>
      <c r="K6" s="2"/>
      <c r="L6" s="2"/>
      <c r="M6" s="2"/>
      <c r="N6" s="2"/>
      <c r="O6" s="2"/>
      <c r="P6" s="2"/>
      <c r="Q6" s="2"/>
      <c r="R6" s="2"/>
      <c r="S6" s="2"/>
      <c r="T6" s="1"/>
    </row>
    <row r="7" spans="1:21" ht="15.75" x14ac:dyDescent="0.25">
      <c r="A7" s="19"/>
      <c r="B7" s="19"/>
      <c r="C7" s="19"/>
      <c r="D7" s="19"/>
      <c r="E7" s="50"/>
      <c r="F7" s="51"/>
      <c r="G7" s="51"/>
      <c r="H7" s="51"/>
      <c r="I7" s="51"/>
      <c r="J7" s="51"/>
      <c r="K7" s="19"/>
      <c r="L7" s="19"/>
      <c r="M7" s="19"/>
      <c r="N7" s="19"/>
      <c r="O7" s="104" t="s">
        <v>118</v>
      </c>
      <c r="P7" s="105"/>
      <c r="Q7" s="105"/>
      <c r="R7" s="105"/>
      <c r="S7" s="105"/>
      <c r="T7" s="105"/>
      <c r="U7" s="105"/>
    </row>
    <row r="8" spans="1:21" ht="25.5" customHeight="1" x14ac:dyDescent="0.25">
      <c r="A8" s="88"/>
      <c r="B8" s="90" t="s">
        <v>0</v>
      </c>
      <c r="C8" s="91"/>
      <c r="D8" s="91"/>
      <c r="E8" s="91"/>
      <c r="F8" s="91"/>
      <c r="G8" s="92"/>
      <c r="H8" s="97" t="s">
        <v>1</v>
      </c>
      <c r="I8" s="98"/>
      <c r="J8" s="101" t="s">
        <v>2</v>
      </c>
      <c r="K8" s="98"/>
      <c r="L8" s="101" t="s">
        <v>3</v>
      </c>
      <c r="M8" s="98"/>
      <c r="N8" s="101" t="s">
        <v>4</v>
      </c>
      <c r="O8" s="98"/>
      <c r="P8" s="101" t="s">
        <v>5</v>
      </c>
      <c r="Q8" s="98"/>
      <c r="R8" s="101" t="s">
        <v>6</v>
      </c>
      <c r="S8" s="98"/>
      <c r="T8" s="1"/>
    </row>
    <row r="9" spans="1:21" ht="58.5" customHeight="1" x14ac:dyDescent="0.25">
      <c r="A9" s="89"/>
      <c r="B9" s="93"/>
      <c r="C9" s="87"/>
      <c r="D9" s="87"/>
      <c r="E9" s="87"/>
      <c r="F9" s="87"/>
      <c r="G9" s="94"/>
      <c r="H9" s="99"/>
      <c r="I9" s="100"/>
      <c r="J9" s="99"/>
      <c r="K9" s="100"/>
      <c r="L9" s="99"/>
      <c r="M9" s="100"/>
      <c r="N9" s="99"/>
      <c r="O9" s="100"/>
      <c r="P9" s="99"/>
      <c r="Q9" s="100"/>
      <c r="R9" s="99"/>
      <c r="S9" s="100"/>
      <c r="T9" s="1"/>
    </row>
    <row r="10" spans="1:21" ht="26.25" customHeight="1" x14ac:dyDescent="0.25">
      <c r="A10" s="89"/>
      <c r="B10" s="95"/>
      <c r="C10" s="95"/>
      <c r="D10" s="95"/>
      <c r="E10" s="95"/>
      <c r="F10" s="95"/>
      <c r="G10" s="96"/>
      <c r="H10" s="3" t="s">
        <v>7</v>
      </c>
      <c r="I10" s="4" t="s">
        <v>8</v>
      </c>
      <c r="J10" s="3" t="s">
        <v>7</v>
      </c>
      <c r="K10" s="4" t="s">
        <v>8</v>
      </c>
      <c r="L10" s="3" t="s">
        <v>7</v>
      </c>
      <c r="M10" s="4" t="s">
        <v>8</v>
      </c>
      <c r="N10" s="3" t="s">
        <v>7</v>
      </c>
      <c r="O10" s="4" t="s">
        <v>8</v>
      </c>
      <c r="P10" s="3" t="s">
        <v>7</v>
      </c>
      <c r="Q10" s="4" t="s">
        <v>8</v>
      </c>
      <c r="R10" s="3" t="s">
        <v>7</v>
      </c>
      <c r="S10" s="4" t="s">
        <v>8</v>
      </c>
      <c r="T10" s="1"/>
    </row>
    <row r="11" spans="1:21" ht="22.5" customHeight="1" x14ac:dyDescent="0.25">
      <c r="A11" s="12"/>
      <c r="B11" s="78" t="s">
        <v>9</v>
      </c>
      <c r="C11" s="79"/>
      <c r="D11" s="79"/>
      <c r="E11" s="79"/>
      <c r="F11" s="79"/>
      <c r="G11" s="80"/>
      <c r="H11" s="9">
        <v>35454.199999999997</v>
      </c>
      <c r="I11" s="10"/>
      <c r="J11" s="5">
        <v>30395</v>
      </c>
      <c r="K11" s="5"/>
      <c r="L11" s="5">
        <v>2803</v>
      </c>
      <c r="M11" s="5"/>
      <c r="N11" s="5">
        <v>243.2</v>
      </c>
      <c r="O11" s="5"/>
      <c r="P11" s="5">
        <v>554</v>
      </c>
      <c r="Q11" s="5"/>
      <c r="R11" s="5">
        <v>1459</v>
      </c>
      <c r="S11" s="5"/>
      <c r="T11" s="1"/>
    </row>
    <row r="12" spans="1:21" ht="18" customHeight="1" x14ac:dyDescent="0.25">
      <c r="A12" s="4"/>
      <c r="B12" s="81" t="s">
        <v>10</v>
      </c>
      <c r="C12" s="79"/>
      <c r="D12" s="79"/>
      <c r="E12" s="79"/>
      <c r="F12" s="79"/>
      <c r="G12" s="80"/>
      <c r="H12" s="13">
        <v>318.48</v>
      </c>
      <c r="I12" s="13">
        <v>8.99</v>
      </c>
      <c r="J12" s="13">
        <v>251.51</v>
      </c>
      <c r="K12" s="13">
        <v>8.2800000000000011</v>
      </c>
      <c r="L12" s="13">
        <v>23.19</v>
      </c>
      <c r="M12" s="13">
        <v>8.2799999999999994</v>
      </c>
      <c r="N12" s="13">
        <v>27.12</v>
      </c>
      <c r="O12" s="13">
        <v>111.50999999999999</v>
      </c>
      <c r="P12" s="13">
        <v>4.58</v>
      </c>
      <c r="Q12" s="13">
        <v>8.2799999999999994</v>
      </c>
      <c r="R12" s="13">
        <v>12.08</v>
      </c>
      <c r="S12" s="13">
        <v>8.2800000000000011</v>
      </c>
      <c r="T12" s="11"/>
    </row>
    <row r="13" spans="1:21" ht="15.75" x14ac:dyDescent="0.25">
      <c r="A13" s="6" t="s">
        <v>11</v>
      </c>
      <c r="B13" s="81" t="s">
        <v>12</v>
      </c>
      <c r="C13" s="79"/>
      <c r="D13" s="79"/>
      <c r="E13" s="79"/>
      <c r="F13" s="79"/>
      <c r="G13" s="80"/>
      <c r="H13" s="13">
        <v>318.48</v>
      </c>
      <c r="I13" s="13">
        <v>8.99</v>
      </c>
      <c r="J13" s="13">
        <v>251.51</v>
      </c>
      <c r="K13" s="13">
        <v>8.2800000000000011</v>
      </c>
      <c r="L13" s="13">
        <v>23.19</v>
      </c>
      <c r="M13" s="13">
        <v>8.2799999999999994</v>
      </c>
      <c r="N13" s="13">
        <v>27.12</v>
      </c>
      <c r="O13" s="13">
        <v>111.50999999999999</v>
      </c>
      <c r="P13" s="13">
        <v>4.58</v>
      </c>
      <c r="Q13" s="13">
        <v>8.2799999999999994</v>
      </c>
      <c r="R13" s="13">
        <v>12.08</v>
      </c>
      <c r="S13" s="13">
        <v>8.2800000000000011</v>
      </c>
      <c r="T13" s="11"/>
    </row>
    <row r="14" spans="1:21" ht="25.5" customHeight="1" x14ac:dyDescent="0.25">
      <c r="A14" s="6" t="s">
        <v>13</v>
      </c>
      <c r="B14" s="78" t="s">
        <v>14</v>
      </c>
      <c r="C14" s="79"/>
      <c r="D14" s="79"/>
      <c r="E14" s="79"/>
      <c r="F14" s="79"/>
      <c r="G14" s="80"/>
      <c r="H14" s="7">
        <v>144</v>
      </c>
      <c r="I14" s="7">
        <v>4.0599999999999996</v>
      </c>
      <c r="J14" s="5">
        <v>124.3</v>
      </c>
      <c r="K14" s="5">
        <v>4.09</v>
      </c>
      <c r="L14" s="5">
        <v>11.46</v>
      </c>
      <c r="M14" s="5">
        <v>4.09</v>
      </c>
      <c r="N14" s="5">
        <v>0</v>
      </c>
      <c r="O14" s="5">
        <v>0</v>
      </c>
      <c r="P14" s="5">
        <v>2.27</v>
      </c>
      <c r="Q14" s="5">
        <v>4.09</v>
      </c>
      <c r="R14" s="5">
        <v>5.97</v>
      </c>
      <c r="S14" s="5">
        <v>4.09</v>
      </c>
      <c r="T14" s="11"/>
    </row>
    <row r="15" spans="1:21" ht="27" customHeight="1" x14ac:dyDescent="0.25">
      <c r="A15" s="6" t="s">
        <v>15</v>
      </c>
      <c r="B15" s="78" t="s">
        <v>16</v>
      </c>
      <c r="C15" s="79"/>
      <c r="D15" s="79"/>
      <c r="E15" s="79"/>
      <c r="F15" s="79"/>
      <c r="G15" s="80"/>
      <c r="H15" s="7">
        <v>26.1</v>
      </c>
      <c r="I15" s="7">
        <v>0.74</v>
      </c>
      <c r="J15" s="5">
        <v>0</v>
      </c>
      <c r="K15" s="5">
        <v>0</v>
      </c>
      <c r="L15" s="5">
        <v>0</v>
      </c>
      <c r="M15" s="5">
        <v>0</v>
      </c>
      <c r="N15" s="14">
        <v>26.1</v>
      </c>
      <c r="O15" s="5">
        <v>107.32</v>
      </c>
      <c r="P15" s="5">
        <v>0</v>
      </c>
      <c r="Q15" s="5">
        <v>0</v>
      </c>
      <c r="R15" s="5">
        <v>0</v>
      </c>
      <c r="S15" s="5">
        <v>0</v>
      </c>
      <c r="T15" s="11"/>
    </row>
    <row r="16" spans="1:21" ht="18.75" customHeight="1" x14ac:dyDescent="0.25">
      <c r="A16" s="6" t="s">
        <v>17</v>
      </c>
      <c r="B16" s="78" t="s">
        <v>18</v>
      </c>
      <c r="C16" s="79"/>
      <c r="D16" s="79"/>
      <c r="E16" s="79"/>
      <c r="F16" s="79"/>
      <c r="G16" s="80"/>
      <c r="H16" s="7">
        <v>148.38</v>
      </c>
      <c r="I16" s="7">
        <v>4.1900000000000004</v>
      </c>
      <c r="J16" s="5">
        <v>127.21</v>
      </c>
      <c r="K16" s="5">
        <v>4.1900000000000004</v>
      </c>
      <c r="L16" s="5">
        <v>11.73</v>
      </c>
      <c r="M16" s="5">
        <v>4.1899999999999995</v>
      </c>
      <c r="N16" s="5">
        <v>1.02</v>
      </c>
      <c r="O16" s="5">
        <v>4.1900000000000004</v>
      </c>
      <c r="P16" s="5">
        <v>2.31</v>
      </c>
      <c r="Q16" s="5">
        <v>4.1899999999999995</v>
      </c>
      <c r="R16" s="5">
        <v>6.11</v>
      </c>
      <c r="S16" s="5">
        <v>4.1900000000000004</v>
      </c>
      <c r="T16" s="11"/>
    </row>
    <row r="17" spans="1:20" ht="15.75" x14ac:dyDescent="0.25">
      <c r="A17" s="6" t="s">
        <v>19</v>
      </c>
      <c r="B17" s="81" t="s">
        <v>20</v>
      </c>
      <c r="C17" s="79"/>
      <c r="D17" s="79"/>
      <c r="E17" s="79"/>
      <c r="F17" s="79"/>
      <c r="G17" s="80"/>
      <c r="H17" s="13">
        <v>0</v>
      </c>
      <c r="I17" s="13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1"/>
    </row>
    <row r="18" spans="1:20" x14ac:dyDescent="0.25">
      <c r="A18" s="17">
        <v>46143</v>
      </c>
      <c r="B18" s="81" t="s">
        <v>21</v>
      </c>
      <c r="C18" s="79"/>
      <c r="D18" s="79"/>
      <c r="E18" s="79"/>
      <c r="F18" s="79"/>
      <c r="G18" s="80"/>
      <c r="H18" s="5">
        <v>0</v>
      </c>
      <c r="I18" s="7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11"/>
    </row>
    <row r="19" spans="1:20" ht="15.75" x14ac:dyDescent="0.25">
      <c r="A19" s="6" t="s">
        <v>22</v>
      </c>
      <c r="B19" s="81" t="s">
        <v>23</v>
      </c>
      <c r="C19" s="79"/>
      <c r="D19" s="79"/>
      <c r="E19" s="79"/>
      <c r="F19" s="79"/>
      <c r="G19" s="80"/>
      <c r="H19" s="16">
        <v>32.19</v>
      </c>
      <c r="I19" s="16">
        <v>0.91</v>
      </c>
      <c r="J19" s="16">
        <v>25.4</v>
      </c>
      <c r="K19" s="16">
        <v>0.84000000000000008</v>
      </c>
      <c r="L19" s="16">
        <v>2.3699999999999997</v>
      </c>
      <c r="M19" s="16">
        <v>0.85000000000000009</v>
      </c>
      <c r="N19" s="16">
        <v>2.7399999999999998</v>
      </c>
      <c r="O19" s="16">
        <v>11.26</v>
      </c>
      <c r="P19" s="16">
        <v>0.46</v>
      </c>
      <c r="Q19" s="16">
        <v>0.83</v>
      </c>
      <c r="R19" s="16">
        <v>1.22</v>
      </c>
      <c r="S19" s="16">
        <v>0.84000000000000008</v>
      </c>
      <c r="T19" s="11"/>
    </row>
    <row r="20" spans="1:20" ht="15.75" x14ac:dyDescent="0.25">
      <c r="A20" s="6" t="s">
        <v>24</v>
      </c>
      <c r="B20" s="78" t="s">
        <v>25</v>
      </c>
      <c r="C20" s="79"/>
      <c r="D20" s="79"/>
      <c r="E20" s="79"/>
      <c r="F20" s="79"/>
      <c r="G20" s="80"/>
      <c r="H20" s="5">
        <v>26.12</v>
      </c>
      <c r="I20" s="7">
        <v>0.74</v>
      </c>
      <c r="J20" s="5">
        <v>20.63</v>
      </c>
      <c r="K20" s="5">
        <v>0.68</v>
      </c>
      <c r="L20" s="5">
        <v>1.9</v>
      </c>
      <c r="M20" s="5">
        <v>0.68</v>
      </c>
      <c r="N20" s="5">
        <v>2.2200000000000002</v>
      </c>
      <c r="O20" s="5">
        <v>9.1300000000000008</v>
      </c>
      <c r="P20" s="5">
        <v>0.38</v>
      </c>
      <c r="Q20" s="5">
        <v>0.69</v>
      </c>
      <c r="R20" s="5">
        <v>0.99</v>
      </c>
      <c r="S20" s="5">
        <v>0.68</v>
      </c>
      <c r="T20" s="11"/>
    </row>
    <row r="21" spans="1:20" ht="15.75" x14ac:dyDescent="0.25">
      <c r="A21" s="6" t="s">
        <v>26</v>
      </c>
      <c r="B21" s="78" t="s">
        <v>27</v>
      </c>
      <c r="C21" s="79"/>
      <c r="D21" s="79"/>
      <c r="E21" s="79"/>
      <c r="F21" s="79"/>
      <c r="G21" s="80"/>
      <c r="H21" s="5">
        <v>5.75</v>
      </c>
      <c r="I21" s="7">
        <v>0.16</v>
      </c>
      <c r="J21" s="5">
        <v>4.5200000000000005</v>
      </c>
      <c r="K21" s="5">
        <v>0.15</v>
      </c>
      <c r="L21" s="5">
        <v>0.44</v>
      </c>
      <c r="M21" s="5">
        <v>0.16</v>
      </c>
      <c r="N21" s="5">
        <v>0.49</v>
      </c>
      <c r="O21" s="5">
        <v>2.0099999999999998</v>
      </c>
      <c r="P21" s="5">
        <v>0.08</v>
      </c>
      <c r="Q21" s="5">
        <v>0.14000000000000001</v>
      </c>
      <c r="R21" s="5">
        <v>0.22</v>
      </c>
      <c r="S21" s="5">
        <v>0.15</v>
      </c>
      <c r="T21" s="11"/>
    </row>
    <row r="22" spans="1:20" ht="15.75" x14ac:dyDescent="0.25">
      <c r="A22" s="6" t="s">
        <v>28</v>
      </c>
      <c r="B22" s="78" t="s">
        <v>29</v>
      </c>
      <c r="C22" s="79"/>
      <c r="D22" s="79"/>
      <c r="E22" s="79"/>
      <c r="F22" s="79"/>
      <c r="G22" s="80"/>
      <c r="H22" s="5">
        <v>0.32</v>
      </c>
      <c r="I22" s="7">
        <v>0.01</v>
      </c>
      <c r="J22" s="5">
        <v>0.25</v>
      </c>
      <c r="K22" s="5">
        <v>0.01</v>
      </c>
      <c r="L22" s="5">
        <v>0.03</v>
      </c>
      <c r="M22" s="5">
        <v>0.01</v>
      </c>
      <c r="N22" s="5">
        <v>0.03</v>
      </c>
      <c r="O22" s="5">
        <v>0.12</v>
      </c>
      <c r="P22" s="5">
        <v>0</v>
      </c>
      <c r="Q22" s="5">
        <v>0</v>
      </c>
      <c r="R22" s="5">
        <v>0.01</v>
      </c>
      <c r="S22" s="5">
        <v>0.01</v>
      </c>
      <c r="T22" s="11"/>
    </row>
    <row r="23" spans="1:20" ht="15.75" x14ac:dyDescent="0.25">
      <c r="A23" s="6"/>
      <c r="B23" s="81" t="s">
        <v>30</v>
      </c>
      <c r="C23" s="79"/>
      <c r="D23" s="79"/>
      <c r="E23" s="79"/>
      <c r="F23" s="79"/>
      <c r="G23" s="80"/>
      <c r="H23" s="18">
        <v>350.67</v>
      </c>
      <c r="I23" s="18">
        <v>9.9</v>
      </c>
      <c r="J23" s="18">
        <v>276.90999999999997</v>
      </c>
      <c r="K23" s="18">
        <v>9.120000000000001</v>
      </c>
      <c r="L23" s="18">
        <v>25.560000000000002</v>
      </c>
      <c r="M23" s="18">
        <v>9.129999999999999</v>
      </c>
      <c r="N23" s="18">
        <v>29.86</v>
      </c>
      <c r="O23" s="18">
        <v>122.77</v>
      </c>
      <c r="P23" s="18">
        <v>5.04</v>
      </c>
      <c r="Q23" s="18">
        <v>9.11</v>
      </c>
      <c r="R23" s="18">
        <v>13.3</v>
      </c>
      <c r="S23" s="18">
        <v>9.120000000000001</v>
      </c>
      <c r="T23" s="11"/>
    </row>
    <row r="24" spans="1:20" ht="15.75" x14ac:dyDescent="0.25">
      <c r="A24" s="6" t="s">
        <v>31</v>
      </c>
      <c r="B24" s="81" t="s">
        <v>32</v>
      </c>
      <c r="C24" s="79"/>
      <c r="D24" s="79"/>
      <c r="E24" s="79"/>
      <c r="F24" s="79"/>
      <c r="G24" s="80"/>
      <c r="H24" s="16">
        <v>130.57999999999998</v>
      </c>
      <c r="I24" s="16">
        <v>3.6899999999999991</v>
      </c>
      <c r="J24" s="16">
        <v>103.10000000000001</v>
      </c>
      <c r="K24" s="16">
        <v>3.4099999999999984</v>
      </c>
      <c r="L24" s="16">
        <v>9.52</v>
      </c>
      <c r="M24" s="16">
        <v>3.3899999999999988</v>
      </c>
      <c r="N24" s="16">
        <v>11.119999999999997</v>
      </c>
      <c r="O24" s="16">
        <v>45.73</v>
      </c>
      <c r="P24" s="16">
        <v>1.8800000000000003</v>
      </c>
      <c r="Q24" s="16">
        <v>3.3899999999999992</v>
      </c>
      <c r="R24" s="16">
        <v>4.9599999999999982</v>
      </c>
      <c r="S24" s="16">
        <v>3.3999999999999981</v>
      </c>
      <c r="T24" s="11"/>
    </row>
    <row r="25" spans="1:20" ht="15.75" x14ac:dyDescent="0.25">
      <c r="A25" s="6" t="s">
        <v>33</v>
      </c>
      <c r="B25" s="78" t="s">
        <v>34</v>
      </c>
      <c r="C25" s="79"/>
      <c r="D25" s="79"/>
      <c r="E25" s="79"/>
      <c r="F25" s="79"/>
      <c r="G25" s="80"/>
      <c r="H25" s="5">
        <v>88.64</v>
      </c>
      <c r="I25" s="7">
        <v>2.5</v>
      </c>
      <c r="J25" s="5">
        <v>70</v>
      </c>
      <c r="K25" s="5">
        <v>2.2999999999999998</v>
      </c>
      <c r="L25" s="5">
        <v>6.46</v>
      </c>
      <c r="M25" s="5">
        <v>2.2999999999999998</v>
      </c>
      <c r="N25" s="5">
        <v>7.55</v>
      </c>
      <c r="O25" s="5">
        <v>31.04</v>
      </c>
      <c r="P25" s="5">
        <v>1.27</v>
      </c>
      <c r="Q25" s="5">
        <v>2.29</v>
      </c>
      <c r="R25" s="5">
        <v>3.36</v>
      </c>
      <c r="S25" s="5">
        <v>2.2999999999999998</v>
      </c>
      <c r="T25" s="11"/>
    </row>
    <row r="26" spans="1:20" ht="15.75" x14ac:dyDescent="0.25">
      <c r="A26" s="6" t="s">
        <v>35</v>
      </c>
      <c r="B26" s="82" t="s">
        <v>27</v>
      </c>
      <c r="C26" s="79"/>
      <c r="D26" s="79"/>
      <c r="E26" s="79"/>
      <c r="F26" s="79"/>
      <c r="G26" s="80"/>
      <c r="H26" s="5">
        <v>19.5</v>
      </c>
      <c r="I26" s="7">
        <v>0.55000000000000004</v>
      </c>
      <c r="J26" s="5">
        <v>15.4</v>
      </c>
      <c r="K26" s="5">
        <v>0.51</v>
      </c>
      <c r="L26" s="5">
        <v>1.42</v>
      </c>
      <c r="M26" s="5">
        <v>0.51</v>
      </c>
      <c r="N26" s="5">
        <v>1.66</v>
      </c>
      <c r="O26" s="5">
        <v>6.83</v>
      </c>
      <c r="P26" s="5">
        <v>0.28000000000000003</v>
      </c>
      <c r="Q26" s="5">
        <v>0.51</v>
      </c>
      <c r="R26" s="5">
        <v>0.74</v>
      </c>
      <c r="S26" s="5">
        <v>0.51</v>
      </c>
      <c r="T26" s="11"/>
    </row>
    <row r="27" spans="1:20" ht="15.75" x14ac:dyDescent="0.25">
      <c r="A27" s="6" t="s">
        <v>36</v>
      </c>
      <c r="B27" s="78" t="s">
        <v>37</v>
      </c>
      <c r="C27" s="79"/>
      <c r="D27" s="79"/>
      <c r="E27" s="79"/>
      <c r="F27" s="79"/>
      <c r="G27" s="80"/>
      <c r="H27" s="5">
        <v>2.67</v>
      </c>
      <c r="I27" s="7">
        <v>0.08</v>
      </c>
      <c r="J27" s="5">
        <v>2.11</v>
      </c>
      <c r="K27" s="5">
        <v>7.0000000000000007E-2</v>
      </c>
      <c r="L27" s="5">
        <v>0.19</v>
      </c>
      <c r="M27" s="5">
        <v>7.0000000000000007E-2</v>
      </c>
      <c r="N27" s="5">
        <v>0.23</v>
      </c>
      <c r="O27" s="5">
        <v>0.95</v>
      </c>
      <c r="P27" s="5">
        <v>0.04</v>
      </c>
      <c r="Q27" s="5">
        <v>7.0000000000000007E-2</v>
      </c>
      <c r="R27" s="5">
        <v>0.1</v>
      </c>
      <c r="S27" s="5">
        <v>7.0000000000000007E-2</v>
      </c>
      <c r="T27" s="11"/>
    </row>
    <row r="28" spans="1:20" ht="15.75" x14ac:dyDescent="0.25">
      <c r="A28" s="6" t="s">
        <v>38</v>
      </c>
      <c r="B28" s="78" t="s">
        <v>39</v>
      </c>
      <c r="C28" s="79"/>
      <c r="D28" s="79"/>
      <c r="E28" s="79"/>
      <c r="F28" s="79"/>
      <c r="G28" s="80"/>
      <c r="H28" s="5">
        <v>0.01</v>
      </c>
      <c r="I28" s="7">
        <v>0</v>
      </c>
      <c r="J28" s="5">
        <v>0.01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11"/>
    </row>
    <row r="29" spans="1:20" ht="36" customHeight="1" x14ac:dyDescent="0.25">
      <c r="A29" s="6" t="s">
        <v>40</v>
      </c>
      <c r="B29" s="78" t="s">
        <v>41</v>
      </c>
      <c r="C29" s="79"/>
      <c r="D29" s="79"/>
      <c r="E29" s="79"/>
      <c r="F29" s="79"/>
      <c r="G29" s="80"/>
      <c r="H29" s="5">
        <v>2.66</v>
      </c>
      <c r="I29" s="7">
        <v>0.08</v>
      </c>
      <c r="J29" s="5">
        <v>2.1</v>
      </c>
      <c r="K29" s="5">
        <v>7.0000000000000007E-2</v>
      </c>
      <c r="L29" s="5">
        <v>0.19</v>
      </c>
      <c r="M29" s="5">
        <v>7.0000000000000007E-2</v>
      </c>
      <c r="N29" s="5">
        <v>0.23</v>
      </c>
      <c r="O29" s="5">
        <v>0.95</v>
      </c>
      <c r="P29" s="5">
        <v>0.04</v>
      </c>
      <c r="Q29" s="5">
        <v>7.0000000000000007E-2</v>
      </c>
      <c r="R29" s="5">
        <v>0.1</v>
      </c>
      <c r="S29" s="5">
        <v>7.0000000000000007E-2</v>
      </c>
      <c r="T29" s="11"/>
    </row>
    <row r="30" spans="1:20" ht="27" customHeight="1" x14ac:dyDescent="0.25">
      <c r="A30" s="6" t="s">
        <v>42</v>
      </c>
      <c r="B30" s="78" t="s">
        <v>43</v>
      </c>
      <c r="C30" s="79"/>
      <c r="D30" s="79"/>
      <c r="E30" s="79"/>
      <c r="F30" s="79"/>
      <c r="G30" s="80"/>
      <c r="H30" s="5">
        <v>2.27</v>
      </c>
      <c r="I30" s="7">
        <v>0.06</v>
      </c>
      <c r="J30" s="5">
        <v>1.79</v>
      </c>
      <c r="K30" s="5">
        <v>0.06</v>
      </c>
      <c r="L30" s="5">
        <v>0.17</v>
      </c>
      <c r="M30" s="5">
        <v>0.06</v>
      </c>
      <c r="N30" s="5">
        <v>0.19</v>
      </c>
      <c r="O30" s="5">
        <v>0.78</v>
      </c>
      <c r="P30" s="5">
        <v>0.03</v>
      </c>
      <c r="Q30" s="5">
        <v>0.05</v>
      </c>
      <c r="R30" s="5">
        <v>0.09</v>
      </c>
      <c r="S30" s="5">
        <v>0.06</v>
      </c>
      <c r="T30" s="11"/>
    </row>
    <row r="31" spans="1:20" ht="15.75" x14ac:dyDescent="0.25">
      <c r="A31" s="6" t="s">
        <v>44</v>
      </c>
      <c r="B31" s="78" t="s">
        <v>45</v>
      </c>
      <c r="C31" s="79"/>
      <c r="D31" s="79"/>
      <c r="E31" s="79"/>
      <c r="F31" s="79"/>
      <c r="G31" s="80"/>
      <c r="H31" s="5">
        <v>0.67</v>
      </c>
      <c r="I31" s="7">
        <v>0.02</v>
      </c>
      <c r="J31" s="5">
        <v>0.52</v>
      </c>
      <c r="K31" s="5">
        <v>0.02</v>
      </c>
      <c r="L31" s="5">
        <v>0.05</v>
      </c>
      <c r="M31" s="5">
        <v>0.02</v>
      </c>
      <c r="N31" s="5">
        <v>0.06</v>
      </c>
      <c r="O31" s="5">
        <v>0.25</v>
      </c>
      <c r="P31" s="5">
        <v>0.01</v>
      </c>
      <c r="Q31" s="5">
        <v>0.02</v>
      </c>
      <c r="R31" s="5">
        <v>0.03</v>
      </c>
      <c r="S31" s="5">
        <v>0.02</v>
      </c>
      <c r="T31" s="11"/>
    </row>
    <row r="32" spans="1:20" ht="15.75" x14ac:dyDescent="0.25">
      <c r="A32" s="6" t="s">
        <v>46</v>
      </c>
      <c r="B32" s="78" t="s">
        <v>47</v>
      </c>
      <c r="C32" s="79"/>
      <c r="D32" s="79"/>
      <c r="E32" s="79"/>
      <c r="F32" s="79"/>
      <c r="G32" s="80"/>
      <c r="H32" s="5">
        <v>1.87</v>
      </c>
      <c r="I32" s="7">
        <v>0.05</v>
      </c>
      <c r="J32" s="5">
        <v>1.47</v>
      </c>
      <c r="K32" s="5">
        <v>0.05</v>
      </c>
      <c r="L32" s="5">
        <v>0.14000000000000001</v>
      </c>
      <c r="M32" s="5">
        <v>0.05</v>
      </c>
      <c r="N32" s="5">
        <v>0.16</v>
      </c>
      <c r="O32" s="5">
        <v>0.66</v>
      </c>
      <c r="P32" s="5">
        <v>0.03</v>
      </c>
      <c r="Q32" s="5">
        <v>0.05</v>
      </c>
      <c r="R32" s="5">
        <v>7.0000000000000007E-2</v>
      </c>
      <c r="S32" s="5">
        <v>0.05</v>
      </c>
      <c r="T32" s="11"/>
    </row>
    <row r="33" spans="1:20" ht="27" customHeight="1" x14ac:dyDescent="0.25">
      <c r="A33" s="15" t="s">
        <v>48</v>
      </c>
      <c r="B33" s="78" t="s">
        <v>49</v>
      </c>
      <c r="C33" s="79"/>
      <c r="D33" s="79"/>
      <c r="E33" s="79"/>
      <c r="F33" s="79"/>
      <c r="G33" s="80"/>
      <c r="H33" s="5">
        <v>0.96</v>
      </c>
      <c r="I33" s="7">
        <v>0.03</v>
      </c>
      <c r="J33" s="5">
        <v>0.76</v>
      </c>
      <c r="K33" s="5">
        <v>0.03</v>
      </c>
      <c r="L33" s="5">
        <v>7.0000000000000007E-2</v>
      </c>
      <c r="M33" s="5">
        <v>0.02</v>
      </c>
      <c r="N33" s="5">
        <v>0.08</v>
      </c>
      <c r="O33" s="5">
        <v>0.33</v>
      </c>
      <c r="P33" s="5">
        <v>0.01</v>
      </c>
      <c r="Q33" s="5">
        <v>0.02</v>
      </c>
      <c r="R33" s="5">
        <v>0.04</v>
      </c>
      <c r="S33" s="5">
        <v>0.03</v>
      </c>
      <c r="T33" s="11"/>
    </row>
    <row r="34" spans="1:20" ht="15.75" x14ac:dyDescent="0.25">
      <c r="A34" s="6" t="s">
        <v>50</v>
      </c>
      <c r="B34" s="78" t="s">
        <v>51</v>
      </c>
      <c r="C34" s="79"/>
      <c r="D34" s="79"/>
      <c r="E34" s="79"/>
      <c r="F34" s="79"/>
      <c r="G34" s="80"/>
      <c r="H34" s="5">
        <v>0</v>
      </c>
      <c r="I34" s="7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11"/>
    </row>
    <row r="35" spans="1:20" ht="15.75" x14ac:dyDescent="0.25">
      <c r="A35" s="6" t="s">
        <v>52</v>
      </c>
      <c r="B35" s="78" t="s">
        <v>53</v>
      </c>
      <c r="C35" s="79"/>
      <c r="D35" s="79"/>
      <c r="E35" s="79"/>
      <c r="F35" s="79"/>
      <c r="G35" s="80"/>
      <c r="H35" s="5">
        <v>1.41</v>
      </c>
      <c r="I35" s="7">
        <v>0.04</v>
      </c>
      <c r="J35" s="5">
        <v>1.1100000000000001</v>
      </c>
      <c r="K35" s="5">
        <v>0.04</v>
      </c>
      <c r="L35" s="5">
        <v>0.1</v>
      </c>
      <c r="M35" s="5">
        <v>0.04</v>
      </c>
      <c r="N35" s="5">
        <v>0.12</v>
      </c>
      <c r="O35" s="5">
        <v>0.49</v>
      </c>
      <c r="P35" s="5">
        <v>0.03</v>
      </c>
      <c r="Q35" s="5">
        <v>0.05</v>
      </c>
      <c r="R35" s="5">
        <v>0.05</v>
      </c>
      <c r="S35" s="5">
        <v>0.03</v>
      </c>
      <c r="T35" s="11"/>
    </row>
    <row r="36" spans="1:20" ht="15.75" x14ac:dyDescent="0.25">
      <c r="A36" s="6" t="s">
        <v>54</v>
      </c>
      <c r="B36" s="78" t="s">
        <v>55</v>
      </c>
      <c r="C36" s="79"/>
      <c r="D36" s="79"/>
      <c r="E36" s="79"/>
      <c r="F36" s="79"/>
      <c r="G36" s="80"/>
      <c r="H36" s="5">
        <v>8.1999999999999993</v>
      </c>
      <c r="I36" s="7">
        <v>0.23</v>
      </c>
      <c r="J36" s="5">
        <v>6.4700000000000006</v>
      </c>
      <c r="K36" s="5">
        <v>0.21</v>
      </c>
      <c r="L36" s="5">
        <v>0.6</v>
      </c>
      <c r="M36" s="5">
        <v>0.21</v>
      </c>
      <c r="N36" s="5">
        <v>0.7</v>
      </c>
      <c r="O36" s="5">
        <v>2.88</v>
      </c>
      <c r="P36" s="5">
        <v>0.12</v>
      </c>
      <c r="Q36" s="5">
        <v>0.22</v>
      </c>
      <c r="R36" s="5">
        <v>0.31</v>
      </c>
      <c r="S36" s="5">
        <v>0.21</v>
      </c>
      <c r="T36" s="11"/>
    </row>
    <row r="37" spans="1:20" ht="15.75" x14ac:dyDescent="0.25">
      <c r="A37" s="6" t="s">
        <v>56</v>
      </c>
      <c r="B37" s="78" t="s">
        <v>57</v>
      </c>
      <c r="C37" s="79"/>
      <c r="D37" s="79"/>
      <c r="E37" s="79"/>
      <c r="F37" s="79"/>
      <c r="G37" s="80"/>
      <c r="H37" s="5">
        <v>0.52</v>
      </c>
      <c r="I37" s="7">
        <v>0.01</v>
      </c>
      <c r="J37" s="5">
        <v>0.41</v>
      </c>
      <c r="K37" s="5">
        <v>0.01</v>
      </c>
      <c r="L37" s="5">
        <v>0.04</v>
      </c>
      <c r="M37" s="5">
        <v>0.01</v>
      </c>
      <c r="N37" s="5">
        <v>0.04</v>
      </c>
      <c r="O37" s="5">
        <v>0.16</v>
      </c>
      <c r="P37" s="5">
        <v>0.01</v>
      </c>
      <c r="Q37" s="5">
        <v>0.02</v>
      </c>
      <c r="R37" s="5">
        <v>0.02</v>
      </c>
      <c r="S37" s="5">
        <v>0.01</v>
      </c>
      <c r="T37" s="11"/>
    </row>
    <row r="38" spans="1:20" ht="15.75" x14ac:dyDescent="0.25">
      <c r="A38" s="6" t="s">
        <v>58</v>
      </c>
      <c r="B38" s="78" t="s">
        <v>59</v>
      </c>
      <c r="C38" s="79"/>
      <c r="D38" s="79"/>
      <c r="E38" s="79"/>
      <c r="F38" s="79"/>
      <c r="G38" s="80"/>
      <c r="H38" s="5">
        <v>0.98</v>
      </c>
      <c r="I38" s="7">
        <v>0.03</v>
      </c>
      <c r="J38" s="5">
        <v>0.78</v>
      </c>
      <c r="K38" s="5">
        <v>0.03</v>
      </c>
      <c r="L38" s="5">
        <v>7.0000000000000007E-2</v>
      </c>
      <c r="M38" s="5">
        <v>0.02</v>
      </c>
      <c r="N38" s="5">
        <v>0.08</v>
      </c>
      <c r="O38" s="5">
        <v>0.33</v>
      </c>
      <c r="P38" s="5">
        <v>0.01</v>
      </c>
      <c r="Q38" s="5">
        <v>0.02</v>
      </c>
      <c r="R38" s="5">
        <v>0.04</v>
      </c>
      <c r="S38" s="5">
        <v>0.03</v>
      </c>
      <c r="T38" s="11"/>
    </row>
    <row r="39" spans="1:20" ht="15.75" x14ac:dyDescent="0.25">
      <c r="A39" s="6" t="s">
        <v>60</v>
      </c>
      <c r="B39" s="83" t="s">
        <v>61</v>
      </c>
      <c r="C39" s="79"/>
      <c r="D39" s="79"/>
      <c r="E39" s="79"/>
      <c r="F39" s="79"/>
      <c r="G39" s="80"/>
      <c r="H39" s="5">
        <v>0.22</v>
      </c>
      <c r="I39" s="7">
        <v>0.01</v>
      </c>
      <c r="J39" s="5">
        <v>0.17</v>
      </c>
      <c r="K39" s="5">
        <v>0.01</v>
      </c>
      <c r="L39" s="5">
        <v>0.02</v>
      </c>
      <c r="M39" s="5">
        <v>0.01</v>
      </c>
      <c r="N39" s="5">
        <v>0.02</v>
      </c>
      <c r="O39" s="5">
        <v>0.08</v>
      </c>
      <c r="P39" s="5">
        <v>0</v>
      </c>
      <c r="Q39" s="5">
        <v>0</v>
      </c>
      <c r="R39" s="5">
        <v>0.01</v>
      </c>
      <c r="S39" s="5">
        <v>0.01</v>
      </c>
      <c r="T39" s="11"/>
    </row>
    <row r="40" spans="1:20" ht="15.75" x14ac:dyDescent="0.25">
      <c r="A40" s="6" t="s">
        <v>62</v>
      </c>
      <c r="B40" s="81" t="s">
        <v>63</v>
      </c>
      <c r="C40" s="79"/>
      <c r="D40" s="79"/>
      <c r="E40" s="79"/>
      <c r="F40" s="79"/>
      <c r="G40" s="80"/>
      <c r="H40" s="16">
        <v>23.660000000000004</v>
      </c>
      <c r="I40" s="16">
        <v>0.67000000000000015</v>
      </c>
      <c r="J40" s="16">
        <v>18.689999999999998</v>
      </c>
      <c r="K40" s="16">
        <v>0.6100000000000001</v>
      </c>
      <c r="L40" s="16">
        <v>1.73</v>
      </c>
      <c r="M40" s="16">
        <v>0.60000000000000009</v>
      </c>
      <c r="N40" s="16">
        <v>2.02</v>
      </c>
      <c r="O40" s="16">
        <v>8.3000000000000007</v>
      </c>
      <c r="P40" s="16">
        <v>0.34</v>
      </c>
      <c r="Q40" s="16">
        <v>0.62000000000000011</v>
      </c>
      <c r="R40" s="16">
        <v>0.88</v>
      </c>
      <c r="S40" s="16">
        <v>0.60000000000000009</v>
      </c>
      <c r="T40" s="11"/>
    </row>
    <row r="41" spans="1:20" ht="15.75" x14ac:dyDescent="0.25">
      <c r="A41" s="6" t="s">
        <v>64</v>
      </c>
      <c r="B41" s="78" t="s">
        <v>34</v>
      </c>
      <c r="C41" s="79"/>
      <c r="D41" s="79"/>
      <c r="E41" s="79"/>
      <c r="F41" s="79"/>
      <c r="G41" s="80"/>
      <c r="H41" s="5">
        <v>15.92</v>
      </c>
      <c r="I41" s="7">
        <v>0.45</v>
      </c>
      <c r="J41" s="5">
        <v>12.57</v>
      </c>
      <c r="K41" s="5">
        <v>0.41</v>
      </c>
      <c r="L41" s="5">
        <v>1.1599999999999999</v>
      </c>
      <c r="M41" s="5">
        <v>0.41</v>
      </c>
      <c r="N41" s="5">
        <v>1.36</v>
      </c>
      <c r="O41" s="5">
        <v>5.59</v>
      </c>
      <c r="P41" s="5">
        <v>0.23</v>
      </c>
      <c r="Q41" s="5">
        <v>0.42</v>
      </c>
      <c r="R41" s="5">
        <v>0.6</v>
      </c>
      <c r="S41" s="5">
        <v>0.41</v>
      </c>
      <c r="T41" s="11"/>
    </row>
    <row r="42" spans="1:20" ht="15.75" x14ac:dyDescent="0.25">
      <c r="A42" s="6" t="s">
        <v>65</v>
      </c>
      <c r="B42" s="78" t="s">
        <v>27</v>
      </c>
      <c r="C42" s="79"/>
      <c r="D42" s="79"/>
      <c r="E42" s="79"/>
      <c r="F42" s="79"/>
      <c r="G42" s="80"/>
      <c r="H42" s="5">
        <v>3.5</v>
      </c>
      <c r="I42" s="7">
        <v>0.1</v>
      </c>
      <c r="J42" s="5">
        <v>2.76</v>
      </c>
      <c r="K42" s="5">
        <v>0.09</v>
      </c>
      <c r="L42" s="5">
        <v>0.26</v>
      </c>
      <c r="M42" s="5">
        <v>0.09</v>
      </c>
      <c r="N42" s="5">
        <v>0.3</v>
      </c>
      <c r="O42" s="5">
        <v>1.23</v>
      </c>
      <c r="P42" s="5">
        <v>0.05</v>
      </c>
      <c r="Q42" s="5">
        <v>0.09</v>
      </c>
      <c r="R42" s="5">
        <v>0.13</v>
      </c>
      <c r="S42" s="5">
        <v>0.09</v>
      </c>
      <c r="T42" s="11"/>
    </row>
    <row r="43" spans="1:20" ht="15.75" x14ac:dyDescent="0.25">
      <c r="A43" s="6" t="s">
        <v>66</v>
      </c>
      <c r="B43" s="78" t="s">
        <v>67</v>
      </c>
      <c r="C43" s="79"/>
      <c r="D43" s="79"/>
      <c r="E43" s="79"/>
      <c r="F43" s="79"/>
      <c r="G43" s="80"/>
      <c r="H43" s="5">
        <v>0.72</v>
      </c>
      <c r="I43" s="7">
        <v>0.02</v>
      </c>
      <c r="J43" s="5">
        <v>0.56999999999999995</v>
      </c>
      <c r="K43" s="5">
        <v>0.02</v>
      </c>
      <c r="L43" s="5">
        <v>0.05</v>
      </c>
      <c r="M43" s="5">
        <v>0.02</v>
      </c>
      <c r="N43" s="5">
        <v>0.06</v>
      </c>
      <c r="O43" s="5">
        <v>0.25</v>
      </c>
      <c r="P43" s="5">
        <v>0.01</v>
      </c>
      <c r="Q43" s="5">
        <v>0.02</v>
      </c>
      <c r="R43" s="5">
        <v>0.03</v>
      </c>
      <c r="S43" s="5">
        <v>0.02</v>
      </c>
      <c r="T43" s="11"/>
    </row>
    <row r="44" spans="1:20" ht="15.75" x14ac:dyDescent="0.25">
      <c r="A44" s="6" t="s">
        <v>68</v>
      </c>
      <c r="B44" s="78" t="s">
        <v>69</v>
      </c>
      <c r="C44" s="79"/>
      <c r="D44" s="79"/>
      <c r="E44" s="79"/>
      <c r="F44" s="79"/>
      <c r="G44" s="80"/>
      <c r="H44" s="5">
        <v>2.5</v>
      </c>
      <c r="I44" s="7">
        <v>7.0000000000000007E-2</v>
      </c>
      <c r="J44" s="5">
        <v>1.98</v>
      </c>
      <c r="K44" s="5">
        <v>7.0000000000000007E-2</v>
      </c>
      <c r="L44" s="5">
        <v>0.18</v>
      </c>
      <c r="M44" s="5">
        <v>0.06</v>
      </c>
      <c r="N44" s="5">
        <v>0.21</v>
      </c>
      <c r="O44" s="5">
        <v>0.86</v>
      </c>
      <c r="P44" s="5">
        <v>0.04</v>
      </c>
      <c r="Q44" s="5">
        <v>7.0000000000000007E-2</v>
      </c>
      <c r="R44" s="5">
        <v>0.09</v>
      </c>
      <c r="S44" s="5">
        <v>0.06</v>
      </c>
      <c r="T44" s="11"/>
    </row>
    <row r="45" spans="1:20" ht="15.75" x14ac:dyDescent="0.25">
      <c r="A45" s="6" t="s">
        <v>70</v>
      </c>
      <c r="B45" s="78" t="s">
        <v>71</v>
      </c>
      <c r="C45" s="79"/>
      <c r="D45" s="79"/>
      <c r="E45" s="79"/>
      <c r="F45" s="79"/>
      <c r="G45" s="80"/>
      <c r="H45" s="5">
        <v>0</v>
      </c>
      <c r="I45" s="7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11"/>
    </row>
    <row r="46" spans="1:20" ht="15.75" x14ac:dyDescent="0.25">
      <c r="A46" s="6" t="s">
        <v>72</v>
      </c>
      <c r="B46" s="78" t="s">
        <v>53</v>
      </c>
      <c r="C46" s="79"/>
      <c r="D46" s="79"/>
      <c r="E46" s="79"/>
      <c r="F46" s="79"/>
      <c r="G46" s="80"/>
      <c r="H46" s="5">
        <v>7.0000000000000007E-2</v>
      </c>
      <c r="I46" s="7">
        <v>0</v>
      </c>
      <c r="J46" s="5">
        <v>0.06</v>
      </c>
      <c r="K46" s="5">
        <v>0</v>
      </c>
      <c r="L46" s="5">
        <v>0</v>
      </c>
      <c r="M46" s="5">
        <v>0</v>
      </c>
      <c r="N46" s="5">
        <v>0.01</v>
      </c>
      <c r="O46" s="5">
        <v>0.04</v>
      </c>
      <c r="P46" s="5">
        <v>0</v>
      </c>
      <c r="Q46" s="5">
        <v>0</v>
      </c>
      <c r="R46" s="5">
        <v>0</v>
      </c>
      <c r="S46" s="5">
        <v>0</v>
      </c>
      <c r="T46" s="11"/>
    </row>
    <row r="47" spans="1:20" ht="15.75" x14ac:dyDescent="0.25">
      <c r="A47" s="6" t="s">
        <v>73</v>
      </c>
      <c r="B47" s="78" t="s">
        <v>74</v>
      </c>
      <c r="C47" s="79"/>
      <c r="D47" s="79"/>
      <c r="E47" s="79"/>
      <c r="F47" s="79"/>
      <c r="G47" s="80"/>
      <c r="H47" s="5">
        <v>0.28000000000000003</v>
      </c>
      <c r="I47" s="7">
        <v>0.01</v>
      </c>
      <c r="J47" s="5">
        <v>0.22</v>
      </c>
      <c r="K47" s="5">
        <v>0.01</v>
      </c>
      <c r="L47" s="5">
        <v>0.03</v>
      </c>
      <c r="M47" s="5">
        <v>0.01</v>
      </c>
      <c r="N47" s="5">
        <v>0.02</v>
      </c>
      <c r="O47" s="5">
        <v>0.08</v>
      </c>
      <c r="P47" s="5">
        <v>0</v>
      </c>
      <c r="Q47" s="5">
        <v>0</v>
      </c>
      <c r="R47" s="5">
        <v>0.01</v>
      </c>
      <c r="S47" s="5">
        <v>0.01</v>
      </c>
      <c r="T47" s="11"/>
    </row>
    <row r="48" spans="1:20" ht="15.75" x14ac:dyDescent="0.25">
      <c r="A48" s="6" t="s">
        <v>75</v>
      </c>
      <c r="B48" s="78" t="s">
        <v>76</v>
      </c>
      <c r="C48" s="79"/>
      <c r="D48" s="79"/>
      <c r="E48" s="79"/>
      <c r="F48" s="79"/>
      <c r="G48" s="80"/>
      <c r="H48" s="5">
        <v>0</v>
      </c>
      <c r="I48" s="7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11"/>
    </row>
    <row r="49" spans="1:20" ht="15.75" x14ac:dyDescent="0.25">
      <c r="A49" s="6" t="s">
        <v>77</v>
      </c>
      <c r="B49" s="78" t="s">
        <v>78</v>
      </c>
      <c r="C49" s="79"/>
      <c r="D49" s="79"/>
      <c r="E49" s="79"/>
      <c r="F49" s="79"/>
      <c r="G49" s="80"/>
      <c r="H49" s="5">
        <v>0.1</v>
      </c>
      <c r="I49" s="7">
        <v>0</v>
      </c>
      <c r="J49" s="5">
        <v>0.08</v>
      </c>
      <c r="K49" s="5">
        <v>0</v>
      </c>
      <c r="L49" s="5">
        <v>0.01</v>
      </c>
      <c r="M49" s="5">
        <v>0</v>
      </c>
      <c r="N49" s="5">
        <v>0.01</v>
      </c>
      <c r="O49" s="5">
        <v>0.04</v>
      </c>
      <c r="P49" s="5">
        <v>0</v>
      </c>
      <c r="Q49" s="5">
        <v>0</v>
      </c>
      <c r="R49" s="5">
        <v>0</v>
      </c>
      <c r="S49" s="5">
        <v>0</v>
      </c>
      <c r="T49" s="11"/>
    </row>
    <row r="50" spans="1:20" ht="15.75" x14ac:dyDescent="0.25">
      <c r="A50" s="6" t="s">
        <v>79</v>
      </c>
      <c r="B50" s="83" t="s">
        <v>80</v>
      </c>
      <c r="C50" s="79"/>
      <c r="D50" s="79"/>
      <c r="E50" s="79"/>
      <c r="F50" s="79"/>
      <c r="G50" s="80"/>
      <c r="H50" s="5">
        <v>0.56000000000000005</v>
      </c>
      <c r="I50" s="7">
        <v>0.02</v>
      </c>
      <c r="J50" s="5">
        <v>0.44</v>
      </c>
      <c r="K50" s="5">
        <v>0.01</v>
      </c>
      <c r="L50" s="5">
        <v>0.04</v>
      </c>
      <c r="M50" s="5">
        <v>0.01</v>
      </c>
      <c r="N50" s="5">
        <v>0.05</v>
      </c>
      <c r="O50" s="5">
        <v>0.21</v>
      </c>
      <c r="P50" s="5">
        <v>0.01</v>
      </c>
      <c r="Q50" s="5">
        <v>0.02</v>
      </c>
      <c r="R50" s="5">
        <v>0.02</v>
      </c>
      <c r="S50" s="5">
        <v>0.01</v>
      </c>
      <c r="T50" s="11"/>
    </row>
    <row r="51" spans="1:20" ht="15.75" x14ac:dyDescent="0.25">
      <c r="A51" s="6" t="s">
        <v>81</v>
      </c>
      <c r="B51" s="83" t="s">
        <v>82</v>
      </c>
      <c r="C51" s="79"/>
      <c r="D51" s="79"/>
      <c r="E51" s="79"/>
      <c r="F51" s="79"/>
      <c r="G51" s="80"/>
      <c r="H51" s="5">
        <v>0.01</v>
      </c>
      <c r="I51" s="7">
        <v>0</v>
      </c>
      <c r="J51" s="5">
        <v>0.01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11"/>
    </row>
    <row r="52" spans="1:20" ht="30" customHeight="1" x14ac:dyDescent="0.25">
      <c r="A52" s="6" t="s">
        <v>83</v>
      </c>
      <c r="B52" s="81" t="s">
        <v>84</v>
      </c>
      <c r="C52" s="79"/>
      <c r="D52" s="79"/>
      <c r="E52" s="79"/>
      <c r="F52" s="79"/>
      <c r="G52" s="80"/>
      <c r="H52" s="18">
        <v>504.90999999999997</v>
      </c>
      <c r="I52" s="18">
        <v>14.26</v>
      </c>
      <c r="J52" s="18">
        <v>398.7</v>
      </c>
      <c r="K52" s="18">
        <v>13.14</v>
      </c>
      <c r="L52" s="18">
        <v>36.81</v>
      </c>
      <c r="M52" s="18">
        <v>13.119999999999997</v>
      </c>
      <c r="N52" s="18">
        <v>43</v>
      </c>
      <c r="O52" s="18">
        <v>176.8</v>
      </c>
      <c r="P52" s="18">
        <v>7.26</v>
      </c>
      <c r="Q52" s="18">
        <v>13.12</v>
      </c>
      <c r="R52" s="18">
        <v>19.14</v>
      </c>
      <c r="S52" s="18">
        <v>13.12</v>
      </c>
      <c r="T52" s="1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8"/>
    </row>
    <row r="55" spans="1:20" x14ac:dyDescent="0.25">
      <c r="A55" s="8"/>
    </row>
    <row r="56" spans="1:20" x14ac:dyDescent="0.25">
      <c r="A56" s="1"/>
    </row>
    <row r="57" spans="1:20" x14ac:dyDescent="0.25">
      <c r="A57" s="1"/>
    </row>
    <row r="58" spans="1:20" x14ac:dyDescent="0.25">
      <c r="A58" s="1"/>
    </row>
    <row r="59" spans="1:20" x14ac:dyDescent="0.25">
      <c r="A59" s="8"/>
    </row>
    <row r="60" spans="1:20" x14ac:dyDescent="0.25">
      <c r="A60" s="1"/>
    </row>
    <row r="61" spans="1:20" x14ac:dyDescent="0.25">
      <c r="A61" s="1"/>
    </row>
    <row r="62" spans="1:20" x14ac:dyDescent="0.25">
      <c r="A62" s="1"/>
    </row>
    <row r="63" spans="1:20" x14ac:dyDescent="0.25">
      <c r="A63" s="1"/>
    </row>
    <row r="64" spans="1:20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</sheetData>
  <mergeCells count="56">
    <mergeCell ref="B23:G23"/>
    <mergeCell ref="B44:G44"/>
    <mergeCell ref="B18:G18"/>
    <mergeCell ref="B19:G19"/>
    <mergeCell ref="B20:G20"/>
    <mergeCell ref="B21:G21"/>
    <mergeCell ref="B22:G22"/>
    <mergeCell ref="B29:G29"/>
    <mergeCell ref="B30:G30"/>
    <mergeCell ref="B31:G31"/>
    <mergeCell ref="B32:G32"/>
    <mergeCell ref="B24:G24"/>
    <mergeCell ref="B25:G25"/>
    <mergeCell ref="I1:L1"/>
    <mergeCell ref="I2:L2"/>
    <mergeCell ref="I3:L3"/>
    <mergeCell ref="A5:S5"/>
    <mergeCell ref="A8:A10"/>
    <mergeCell ref="B8:G10"/>
    <mergeCell ref="H8:I9"/>
    <mergeCell ref="J8:K9"/>
    <mergeCell ref="L8:M9"/>
    <mergeCell ref="N8:O9"/>
    <mergeCell ref="E6:J6"/>
    <mergeCell ref="O7:U7"/>
    <mergeCell ref="P8:Q9"/>
    <mergeCell ref="R8:S9"/>
    <mergeCell ref="B52:G52"/>
    <mergeCell ref="B47:G47"/>
    <mergeCell ref="B48:G48"/>
    <mergeCell ref="B49:G49"/>
    <mergeCell ref="B50:G50"/>
    <mergeCell ref="B51:G51"/>
    <mergeCell ref="B46:G46"/>
    <mergeCell ref="B35:G35"/>
    <mergeCell ref="B36:G36"/>
    <mergeCell ref="B37:G37"/>
    <mergeCell ref="B38:G38"/>
    <mergeCell ref="B39:G39"/>
    <mergeCell ref="B42:G42"/>
    <mergeCell ref="B45:G45"/>
    <mergeCell ref="B43:G43"/>
    <mergeCell ref="B40:G40"/>
    <mergeCell ref="B41:G41"/>
    <mergeCell ref="B33:G33"/>
    <mergeCell ref="B34:G34"/>
    <mergeCell ref="B26:G26"/>
    <mergeCell ref="B27:G27"/>
    <mergeCell ref="B28:G28"/>
    <mergeCell ref="B11:G11"/>
    <mergeCell ref="B12:G12"/>
    <mergeCell ref="B13:G13"/>
    <mergeCell ref="B14:G14"/>
    <mergeCell ref="B17:G17"/>
    <mergeCell ref="B15:G15"/>
    <mergeCell ref="B16:G16"/>
  </mergeCells>
  <pageMargins left="0.70866141732283472" right="0.11811023622047245" top="0" bottom="0.15748031496062992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70"/>
  <sheetViews>
    <sheetView topLeftCell="C1" workbookViewId="0">
      <selection activeCell="I1" sqref="I1:L1"/>
    </sheetView>
  </sheetViews>
  <sheetFormatPr defaultRowHeight="15" x14ac:dyDescent="0.25"/>
  <sheetData>
    <row r="1" spans="1:21" x14ac:dyDescent="0.25">
      <c r="I1" s="84" t="s">
        <v>145</v>
      </c>
      <c r="J1" s="85"/>
      <c r="K1" s="85"/>
      <c r="L1" s="85"/>
    </row>
    <row r="2" spans="1:21" x14ac:dyDescent="0.25">
      <c r="I2" s="84" t="s">
        <v>85</v>
      </c>
      <c r="J2" s="85"/>
      <c r="K2" s="85"/>
      <c r="L2" s="85"/>
    </row>
    <row r="3" spans="1:21" x14ac:dyDescent="0.25">
      <c r="I3" s="84" t="s">
        <v>143</v>
      </c>
      <c r="J3" s="85"/>
      <c r="K3" s="85"/>
      <c r="L3" s="85"/>
    </row>
    <row r="4" spans="1:21" x14ac:dyDescent="0.25">
      <c r="I4" s="23"/>
      <c r="J4" s="24"/>
      <c r="K4" s="24"/>
      <c r="L4" s="24"/>
    </row>
    <row r="5" spans="1:21" x14ac:dyDescent="0.25">
      <c r="A5" s="86" t="s">
        <v>116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20"/>
    </row>
    <row r="6" spans="1:21" ht="15.75" x14ac:dyDescent="0.25">
      <c r="A6" s="19"/>
      <c r="B6" s="19"/>
      <c r="C6" s="19"/>
      <c r="D6" s="19"/>
      <c r="E6" s="102" t="s">
        <v>119</v>
      </c>
      <c r="F6" s="106"/>
      <c r="G6" s="106"/>
      <c r="H6" s="106"/>
      <c r="I6" s="106"/>
      <c r="J6" s="106"/>
      <c r="K6" s="19"/>
      <c r="L6" s="19"/>
      <c r="M6" s="19"/>
      <c r="N6" s="19"/>
      <c r="O6" s="19"/>
      <c r="P6" s="19"/>
      <c r="Q6" s="19"/>
      <c r="R6" s="19"/>
      <c r="S6" s="19"/>
      <c r="T6" s="20"/>
    </row>
    <row r="7" spans="1:21" ht="15.75" x14ac:dyDescent="0.25">
      <c r="A7" s="19"/>
      <c r="B7" s="19"/>
      <c r="C7" s="19"/>
      <c r="D7" s="19"/>
      <c r="E7" s="50"/>
      <c r="F7" s="51"/>
      <c r="G7" s="51"/>
      <c r="H7" s="51"/>
      <c r="I7" s="51"/>
      <c r="J7" s="51"/>
      <c r="K7" s="19"/>
      <c r="L7" s="19"/>
      <c r="M7" s="19"/>
      <c r="N7" s="19"/>
      <c r="O7" s="104" t="s">
        <v>118</v>
      </c>
      <c r="P7" s="105"/>
      <c r="Q7" s="105"/>
      <c r="R7" s="105"/>
      <c r="S7" s="105"/>
      <c r="T7" s="105"/>
      <c r="U7" s="105"/>
    </row>
    <row r="8" spans="1:21" x14ac:dyDescent="0.25">
      <c r="A8" s="119" t="s">
        <v>86</v>
      </c>
      <c r="B8" s="118" t="s">
        <v>0</v>
      </c>
      <c r="C8" s="118"/>
      <c r="D8" s="118"/>
      <c r="E8" s="118"/>
      <c r="F8" s="118"/>
      <c r="G8" s="118"/>
      <c r="H8" s="118" t="s">
        <v>1</v>
      </c>
      <c r="I8" s="118"/>
      <c r="J8" s="120" t="s">
        <v>87</v>
      </c>
      <c r="K8" s="113"/>
      <c r="L8" s="112" t="s">
        <v>88</v>
      </c>
      <c r="M8" s="113"/>
      <c r="N8" s="112" t="s">
        <v>89</v>
      </c>
      <c r="O8" s="113"/>
      <c r="P8" s="112" t="s">
        <v>90</v>
      </c>
      <c r="Q8" s="113"/>
      <c r="R8" s="112" t="s">
        <v>91</v>
      </c>
      <c r="S8" s="113"/>
      <c r="T8" s="25"/>
    </row>
    <row r="9" spans="1:21" ht="54.75" customHeight="1" x14ac:dyDescent="0.25">
      <c r="A9" s="119"/>
      <c r="B9" s="118"/>
      <c r="C9" s="118"/>
      <c r="D9" s="118"/>
      <c r="E9" s="118"/>
      <c r="F9" s="118"/>
      <c r="G9" s="118"/>
      <c r="H9" s="118"/>
      <c r="I9" s="118"/>
      <c r="J9" s="117"/>
      <c r="K9" s="115"/>
      <c r="L9" s="114"/>
      <c r="M9" s="115"/>
      <c r="N9" s="114"/>
      <c r="O9" s="115"/>
      <c r="P9" s="114"/>
      <c r="Q9" s="115"/>
      <c r="R9" s="114"/>
      <c r="S9" s="115"/>
      <c r="T9" s="25"/>
    </row>
    <row r="10" spans="1:21" ht="26.25" customHeight="1" x14ac:dyDescent="0.25">
      <c r="A10" s="119"/>
      <c r="B10" s="118"/>
      <c r="C10" s="118"/>
      <c r="D10" s="118"/>
      <c r="E10" s="118"/>
      <c r="F10" s="118"/>
      <c r="G10" s="118"/>
      <c r="H10" s="39" t="s">
        <v>7</v>
      </c>
      <c r="I10" s="38" t="s">
        <v>8</v>
      </c>
      <c r="J10" s="40" t="s">
        <v>7</v>
      </c>
      <c r="K10" s="28" t="s">
        <v>8</v>
      </c>
      <c r="L10" s="27" t="s">
        <v>7</v>
      </c>
      <c r="M10" s="28" t="s">
        <v>8</v>
      </c>
      <c r="N10" s="27" t="s">
        <v>7</v>
      </c>
      <c r="O10" s="28" t="s">
        <v>8</v>
      </c>
      <c r="P10" s="27" t="s">
        <v>7</v>
      </c>
      <c r="Q10" s="28" t="s">
        <v>8</v>
      </c>
      <c r="R10" s="27" t="s">
        <v>7</v>
      </c>
      <c r="S10" s="28" t="s">
        <v>8</v>
      </c>
      <c r="T10" s="25"/>
    </row>
    <row r="11" spans="1:21" ht="15.75" x14ac:dyDescent="0.25">
      <c r="A11" s="35"/>
      <c r="B11" s="116" t="s">
        <v>92</v>
      </c>
      <c r="C11" s="117"/>
      <c r="D11" s="117"/>
      <c r="E11" s="117"/>
      <c r="F11" s="117"/>
      <c r="G11" s="115"/>
      <c r="H11" s="42">
        <v>196.02</v>
      </c>
      <c r="I11" s="42"/>
      <c r="J11" s="29">
        <v>196.02</v>
      </c>
      <c r="K11" s="29"/>
      <c r="L11" s="29">
        <v>171.14</v>
      </c>
      <c r="M11" s="29"/>
      <c r="N11" s="29">
        <v>171.29</v>
      </c>
      <c r="O11" s="29"/>
      <c r="P11" s="29">
        <v>186.38</v>
      </c>
      <c r="Q11" s="29"/>
      <c r="R11" s="29">
        <v>163.29</v>
      </c>
      <c r="S11" s="29"/>
      <c r="T11" s="25"/>
    </row>
    <row r="12" spans="1:21" x14ac:dyDescent="0.25">
      <c r="A12" s="33"/>
      <c r="B12" s="107" t="s">
        <v>93</v>
      </c>
      <c r="C12" s="108"/>
      <c r="D12" s="108"/>
      <c r="E12" s="108"/>
      <c r="F12" s="108"/>
      <c r="G12" s="109"/>
      <c r="H12" s="34">
        <v>35454.199999999997</v>
      </c>
      <c r="I12" s="36"/>
      <c r="J12" s="29">
        <v>30395</v>
      </c>
      <c r="K12" s="29"/>
      <c r="L12" s="29">
        <v>2803</v>
      </c>
      <c r="M12" s="29"/>
      <c r="N12" s="29">
        <v>243.2</v>
      </c>
      <c r="O12" s="29"/>
      <c r="P12" s="29">
        <v>554</v>
      </c>
      <c r="Q12" s="29"/>
      <c r="R12" s="29">
        <v>1459</v>
      </c>
      <c r="S12" s="29"/>
      <c r="T12" s="25"/>
    </row>
    <row r="13" spans="1:21" ht="15.75" x14ac:dyDescent="0.25">
      <c r="A13" s="28">
        <v>1</v>
      </c>
      <c r="B13" s="110" t="s">
        <v>10</v>
      </c>
      <c r="C13" s="108"/>
      <c r="D13" s="108"/>
      <c r="E13" s="108"/>
      <c r="F13" s="108"/>
      <c r="G13" s="109"/>
      <c r="H13" s="43">
        <v>3580.2500000000005</v>
      </c>
      <c r="I13" s="43">
        <v>100.97</v>
      </c>
      <c r="J13" s="43">
        <v>2142.42</v>
      </c>
      <c r="K13" s="43">
        <v>70.489999999999995</v>
      </c>
      <c r="L13" s="43">
        <v>615.87</v>
      </c>
      <c r="M13" s="43">
        <v>251.68</v>
      </c>
      <c r="N13" s="43">
        <v>41.559999999999995</v>
      </c>
      <c r="O13" s="43">
        <v>195.56</v>
      </c>
      <c r="P13" s="43">
        <v>485.5</v>
      </c>
      <c r="Q13" s="43">
        <v>921.68000000000006</v>
      </c>
      <c r="R13" s="43">
        <v>294.89999999999998</v>
      </c>
      <c r="S13" s="43">
        <v>242.64</v>
      </c>
      <c r="T13" s="37"/>
    </row>
    <row r="14" spans="1:21" ht="15.75" x14ac:dyDescent="0.25">
      <c r="A14" s="30" t="s">
        <v>13</v>
      </c>
      <c r="B14" s="110" t="s">
        <v>12</v>
      </c>
      <c r="C14" s="108"/>
      <c r="D14" s="108"/>
      <c r="E14" s="108"/>
      <c r="F14" s="108"/>
      <c r="G14" s="109"/>
      <c r="H14" s="43">
        <v>928.8599999999999</v>
      </c>
      <c r="I14" s="43">
        <v>26.19</v>
      </c>
      <c r="J14" s="43">
        <v>667.75000000000011</v>
      </c>
      <c r="K14" s="43">
        <v>21.97</v>
      </c>
      <c r="L14" s="43">
        <v>107.56</v>
      </c>
      <c r="M14" s="43">
        <v>43.959999999999994</v>
      </c>
      <c r="N14" s="43">
        <v>12.399999999999999</v>
      </c>
      <c r="O14" s="43">
        <v>58.35</v>
      </c>
      <c r="P14" s="43">
        <v>21.009999999999998</v>
      </c>
      <c r="Q14" s="43">
        <v>39.879999999999995</v>
      </c>
      <c r="R14" s="43">
        <v>120.14</v>
      </c>
      <c r="S14" s="43">
        <v>98.85</v>
      </c>
      <c r="T14" s="37"/>
    </row>
    <row r="15" spans="1:21" ht="15.75" x14ac:dyDescent="0.25">
      <c r="A15" s="30" t="s">
        <v>15</v>
      </c>
      <c r="B15" s="107" t="s">
        <v>94</v>
      </c>
      <c r="C15" s="108"/>
      <c r="D15" s="108"/>
      <c r="E15" s="108"/>
      <c r="F15" s="108"/>
      <c r="G15" s="109"/>
      <c r="H15" s="31">
        <v>820.56</v>
      </c>
      <c r="I15" s="31">
        <v>23.14</v>
      </c>
      <c r="J15" s="44">
        <v>586.20000000000005</v>
      </c>
      <c r="K15" s="29">
        <v>19.29</v>
      </c>
      <c r="L15" s="29">
        <v>93.45</v>
      </c>
      <c r="M15" s="29">
        <v>38.19</v>
      </c>
      <c r="N15" s="29">
        <v>11.34</v>
      </c>
      <c r="O15" s="29">
        <v>53.36</v>
      </c>
      <c r="P15" s="29">
        <v>18.78</v>
      </c>
      <c r="Q15" s="29">
        <v>35.65</v>
      </c>
      <c r="R15" s="29">
        <v>110.79</v>
      </c>
      <c r="S15" s="29">
        <v>91.16</v>
      </c>
      <c r="T15" s="37"/>
    </row>
    <row r="16" spans="1:21" ht="15.75" x14ac:dyDescent="0.25">
      <c r="A16" s="30" t="s">
        <v>17</v>
      </c>
      <c r="B16" s="107" t="s">
        <v>95</v>
      </c>
      <c r="C16" s="108"/>
      <c r="D16" s="108"/>
      <c r="E16" s="108"/>
      <c r="F16" s="108"/>
      <c r="G16" s="109"/>
      <c r="H16" s="31">
        <v>65.760000000000005</v>
      </c>
      <c r="I16" s="31">
        <v>1.85</v>
      </c>
      <c r="J16" s="29">
        <v>45.08</v>
      </c>
      <c r="K16" s="29">
        <v>1.48</v>
      </c>
      <c r="L16" s="29">
        <v>10.74</v>
      </c>
      <c r="M16" s="29">
        <v>4.3899999999999997</v>
      </c>
      <c r="N16" s="29">
        <v>0.76</v>
      </c>
      <c r="O16" s="29">
        <v>3.58</v>
      </c>
      <c r="P16" s="29">
        <v>1.58</v>
      </c>
      <c r="Q16" s="29">
        <v>3</v>
      </c>
      <c r="R16" s="29">
        <v>7.6</v>
      </c>
      <c r="S16" s="29">
        <v>6.25</v>
      </c>
      <c r="T16" s="37"/>
    </row>
    <row r="17" spans="1:20" ht="15.75" x14ac:dyDescent="0.25">
      <c r="A17" s="30" t="s">
        <v>19</v>
      </c>
      <c r="B17" s="107" t="s">
        <v>96</v>
      </c>
      <c r="C17" s="108"/>
      <c r="D17" s="108"/>
      <c r="E17" s="108"/>
      <c r="F17" s="108"/>
      <c r="G17" s="109"/>
      <c r="H17" s="31">
        <v>25.62</v>
      </c>
      <c r="I17" s="31">
        <v>0.72</v>
      </c>
      <c r="J17" s="29">
        <v>21.96</v>
      </c>
      <c r="K17" s="29">
        <v>0.72</v>
      </c>
      <c r="L17" s="29">
        <v>2.0299999999999998</v>
      </c>
      <c r="M17" s="29">
        <v>0.83</v>
      </c>
      <c r="N17" s="29">
        <v>0.18</v>
      </c>
      <c r="O17" s="29">
        <v>0.85</v>
      </c>
      <c r="P17" s="29">
        <v>0.4</v>
      </c>
      <c r="Q17" s="29">
        <v>0.76</v>
      </c>
      <c r="R17" s="29">
        <v>1.05</v>
      </c>
      <c r="S17" s="29">
        <v>0.86</v>
      </c>
      <c r="T17" s="37"/>
    </row>
    <row r="18" spans="1:20" ht="15.75" x14ac:dyDescent="0.25">
      <c r="A18" s="30" t="s">
        <v>97</v>
      </c>
      <c r="B18" s="107" t="s">
        <v>98</v>
      </c>
      <c r="C18" s="108"/>
      <c r="D18" s="108"/>
      <c r="E18" s="108"/>
      <c r="F18" s="108"/>
      <c r="G18" s="109"/>
      <c r="H18" s="31">
        <v>16.920000000000002</v>
      </c>
      <c r="I18" s="31">
        <v>0.48</v>
      </c>
      <c r="J18" s="29">
        <v>14.51</v>
      </c>
      <c r="K18" s="29">
        <v>0.48</v>
      </c>
      <c r="L18" s="29">
        <v>1.34</v>
      </c>
      <c r="M18" s="29">
        <v>0.55000000000000004</v>
      </c>
      <c r="N18" s="29">
        <v>0.12</v>
      </c>
      <c r="O18" s="29">
        <v>0.56000000000000005</v>
      </c>
      <c r="P18" s="29">
        <v>0.25</v>
      </c>
      <c r="Q18" s="29">
        <v>0.47</v>
      </c>
      <c r="R18" s="29">
        <v>0.7</v>
      </c>
      <c r="S18" s="29">
        <v>0.57999999999999996</v>
      </c>
      <c r="T18" s="37"/>
    </row>
    <row r="19" spans="1:20" ht="15.75" x14ac:dyDescent="0.25">
      <c r="A19" s="30" t="s">
        <v>99</v>
      </c>
      <c r="B19" s="110" t="s">
        <v>20</v>
      </c>
      <c r="C19" s="108"/>
      <c r="D19" s="108"/>
      <c r="E19" s="108"/>
      <c r="F19" s="108"/>
      <c r="G19" s="109"/>
      <c r="H19" s="43">
        <v>2150.8200000000002</v>
      </c>
      <c r="I19" s="43">
        <v>60.66</v>
      </c>
      <c r="J19" s="43">
        <v>1045.53</v>
      </c>
      <c r="K19" s="43">
        <v>34.4</v>
      </c>
      <c r="L19" s="43">
        <v>468.73</v>
      </c>
      <c r="M19" s="43">
        <v>191.54</v>
      </c>
      <c r="N19" s="43">
        <v>25.72</v>
      </c>
      <c r="O19" s="43">
        <v>121.03</v>
      </c>
      <c r="P19" s="43">
        <v>456.67</v>
      </c>
      <c r="Q19" s="43">
        <v>866.95</v>
      </c>
      <c r="R19" s="43">
        <v>154.16999999999999</v>
      </c>
      <c r="S19" s="43">
        <v>126.85</v>
      </c>
      <c r="T19" s="37"/>
    </row>
    <row r="20" spans="1:20" ht="15.75" x14ac:dyDescent="0.25">
      <c r="A20" s="30" t="s">
        <v>100</v>
      </c>
      <c r="B20" s="107" t="s">
        <v>101</v>
      </c>
      <c r="C20" s="108"/>
      <c r="D20" s="108"/>
      <c r="E20" s="108"/>
      <c r="F20" s="108"/>
      <c r="G20" s="109"/>
      <c r="H20" s="31">
        <v>2150.8200000000002</v>
      </c>
      <c r="I20" s="31">
        <v>60.66</v>
      </c>
      <c r="J20" s="44">
        <v>1045.53</v>
      </c>
      <c r="K20" s="29">
        <v>34.4</v>
      </c>
      <c r="L20" s="44">
        <v>468.73</v>
      </c>
      <c r="M20" s="29">
        <v>191.54</v>
      </c>
      <c r="N20" s="44">
        <v>25.72</v>
      </c>
      <c r="O20" s="29">
        <v>121.03</v>
      </c>
      <c r="P20" s="44">
        <v>456.67</v>
      </c>
      <c r="Q20" s="29">
        <v>866.95</v>
      </c>
      <c r="R20" s="44">
        <v>154.16999999999999</v>
      </c>
      <c r="S20" s="29">
        <v>126.85</v>
      </c>
      <c r="T20" s="37"/>
    </row>
    <row r="21" spans="1:20" ht="15.75" x14ac:dyDescent="0.25">
      <c r="A21" s="30" t="s">
        <v>102</v>
      </c>
      <c r="B21" s="110" t="s">
        <v>21</v>
      </c>
      <c r="C21" s="108"/>
      <c r="D21" s="108"/>
      <c r="E21" s="108"/>
      <c r="F21" s="108"/>
      <c r="G21" s="109"/>
      <c r="H21" s="43">
        <v>500.57</v>
      </c>
      <c r="I21" s="43">
        <v>14.12</v>
      </c>
      <c r="J21" s="43">
        <v>429.14000000000004</v>
      </c>
      <c r="K21" s="43">
        <v>14.12</v>
      </c>
      <c r="L21" s="43">
        <v>39.58</v>
      </c>
      <c r="M21" s="43">
        <v>16.18</v>
      </c>
      <c r="N21" s="43">
        <v>3.44</v>
      </c>
      <c r="O21" s="43">
        <v>16.18</v>
      </c>
      <c r="P21" s="43">
        <v>7.8199999999999994</v>
      </c>
      <c r="Q21" s="43">
        <v>14.850000000000001</v>
      </c>
      <c r="R21" s="43">
        <v>20.589999999999996</v>
      </c>
      <c r="S21" s="43">
        <v>16.940000000000001</v>
      </c>
      <c r="T21" s="37"/>
    </row>
    <row r="22" spans="1:20" ht="15.75" x14ac:dyDescent="0.25">
      <c r="A22" s="30" t="s">
        <v>103</v>
      </c>
      <c r="B22" s="107" t="s">
        <v>27</v>
      </c>
      <c r="C22" s="108"/>
      <c r="D22" s="108"/>
      <c r="E22" s="108"/>
      <c r="F22" s="108"/>
      <c r="G22" s="109"/>
      <c r="H22" s="31">
        <v>473.18</v>
      </c>
      <c r="I22" s="31">
        <v>13.35</v>
      </c>
      <c r="J22" s="29">
        <v>405.66</v>
      </c>
      <c r="K22" s="29">
        <v>13.35</v>
      </c>
      <c r="L22" s="29">
        <v>37.409999999999997</v>
      </c>
      <c r="M22" s="29">
        <v>15.29</v>
      </c>
      <c r="N22" s="29">
        <v>3.25</v>
      </c>
      <c r="O22" s="29">
        <v>15.29</v>
      </c>
      <c r="P22" s="29">
        <v>7.3999999999999995</v>
      </c>
      <c r="Q22" s="29">
        <v>14.05</v>
      </c>
      <c r="R22" s="29">
        <v>19.459999999999997</v>
      </c>
      <c r="S22" s="29">
        <v>16.010000000000002</v>
      </c>
      <c r="T22" s="37"/>
    </row>
    <row r="23" spans="1:20" ht="15.75" x14ac:dyDescent="0.25">
      <c r="A23" s="30" t="s">
        <v>104</v>
      </c>
      <c r="B23" s="107" t="s">
        <v>105</v>
      </c>
      <c r="C23" s="108"/>
      <c r="D23" s="108"/>
      <c r="E23" s="108"/>
      <c r="F23" s="108"/>
      <c r="G23" s="109"/>
      <c r="H23" s="31">
        <v>27.39</v>
      </c>
      <c r="I23" s="31">
        <v>0.77</v>
      </c>
      <c r="J23" s="29">
        <v>23.48</v>
      </c>
      <c r="K23" s="29">
        <v>0.77</v>
      </c>
      <c r="L23" s="29">
        <v>2.17</v>
      </c>
      <c r="M23" s="29">
        <v>0.89</v>
      </c>
      <c r="N23" s="29">
        <v>0.19</v>
      </c>
      <c r="O23" s="29">
        <v>0.89</v>
      </c>
      <c r="P23" s="29">
        <v>0.42</v>
      </c>
      <c r="Q23" s="29">
        <v>0.8</v>
      </c>
      <c r="R23" s="29">
        <v>1.1299999999999999</v>
      </c>
      <c r="S23" s="29">
        <v>0.93</v>
      </c>
      <c r="T23" s="37"/>
    </row>
    <row r="24" spans="1:20" ht="15.75" x14ac:dyDescent="0.25">
      <c r="A24" s="30" t="s">
        <v>22</v>
      </c>
      <c r="B24" s="110" t="s">
        <v>106</v>
      </c>
      <c r="C24" s="108"/>
      <c r="D24" s="108"/>
      <c r="E24" s="108"/>
      <c r="F24" s="108"/>
      <c r="G24" s="109"/>
      <c r="H24" s="43">
        <v>1182.3399999999999</v>
      </c>
      <c r="I24" s="43">
        <v>33.35</v>
      </c>
      <c r="J24" s="43">
        <v>707.52</v>
      </c>
      <c r="K24" s="43">
        <v>23.28</v>
      </c>
      <c r="L24" s="43">
        <v>203.39000000000001</v>
      </c>
      <c r="M24" s="43">
        <v>83.11</v>
      </c>
      <c r="N24" s="43">
        <v>13.72</v>
      </c>
      <c r="O24" s="43">
        <v>64.56</v>
      </c>
      <c r="P24" s="43">
        <v>160.32999999999998</v>
      </c>
      <c r="Q24" s="43">
        <v>304.37</v>
      </c>
      <c r="R24" s="43">
        <v>97.38000000000001</v>
      </c>
      <c r="S24" s="43">
        <v>80.12</v>
      </c>
      <c r="T24" s="37"/>
    </row>
    <row r="25" spans="1:20" ht="15.75" x14ac:dyDescent="0.25">
      <c r="A25" s="30" t="s">
        <v>24</v>
      </c>
      <c r="B25" s="107" t="s">
        <v>25</v>
      </c>
      <c r="C25" s="108"/>
      <c r="D25" s="108"/>
      <c r="E25" s="108"/>
      <c r="F25" s="108"/>
      <c r="G25" s="109"/>
      <c r="H25" s="31">
        <v>959.65</v>
      </c>
      <c r="I25" s="31">
        <v>27.07</v>
      </c>
      <c r="J25" s="29">
        <v>574.26</v>
      </c>
      <c r="K25" s="29">
        <v>18.89</v>
      </c>
      <c r="L25" s="29">
        <v>165.08</v>
      </c>
      <c r="M25" s="29">
        <v>67.459999999999994</v>
      </c>
      <c r="N25" s="29">
        <v>11.14</v>
      </c>
      <c r="O25" s="29">
        <v>52.42</v>
      </c>
      <c r="P25" s="29">
        <v>130.13</v>
      </c>
      <c r="Q25" s="29">
        <v>247.04</v>
      </c>
      <c r="R25" s="29">
        <v>79.040000000000006</v>
      </c>
      <c r="S25" s="29">
        <v>65.03</v>
      </c>
      <c r="T25" s="37"/>
    </row>
    <row r="26" spans="1:20" ht="15.75" x14ac:dyDescent="0.25">
      <c r="A26" s="30" t="s">
        <v>26</v>
      </c>
      <c r="B26" s="107" t="s">
        <v>27</v>
      </c>
      <c r="C26" s="108"/>
      <c r="D26" s="108"/>
      <c r="E26" s="108"/>
      <c r="F26" s="108"/>
      <c r="G26" s="109"/>
      <c r="H26" s="31">
        <v>211.12</v>
      </c>
      <c r="I26" s="31">
        <v>5.95</v>
      </c>
      <c r="J26" s="29">
        <v>126.33</v>
      </c>
      <c r="K26" s="29">
        <v>4.16</v>
      </c>
      <c r="L26" s="29">
        <v>36.32</v>
      </c>
      <c r="M26" s="29">
        <v>14.84</v>
      </c>
      <c r="N26" s="29">
        <v>2.4500000000000002</v>
      </c>
      <c r="O26" s="29">
        <v>11.53</v>
      </c>
      <c r="P26" s="29">
        <v>28.63</v>
      </c>
      <c r="Q26" s="29">
        <v>54.35</v>
      </c>
      <c r="R26" s="29">
        <v>17.39</v>
      </c>
      <c r="S26" s="29">
        <v>14.31</v>
      </c>
      <c r="T26" s="37"/>
    </row>
    <row r="27" spans="1:20" ht="15.75" x14ac:dyDescent="0.25">
      <c r="A27" s="30" t="s">
        <v>28</v>
      </c>
      <c r="B27" s="107" t="s">
        <v>29</v>
      </c>
      <c r="C27" s="108"/>
      <c r="D27" s="108"/>
      <c r="E27" s="108"/>
      <c r="F27" s="108"/>
      <c r="G27" s="109"/>
      <c r="H27" s="31">
        <v>11.57</v>
      </c>
      <c r="I27" s="31">
        <v>0.33</v>
      </c>
      <c r="J27" s="29">
        <v>6.93</v>
      </c>
      <c r="K27" s="29">
        <v>0.23</v>
      </c>
      <c r="L27" s="29">
        <v>1.99</v>
      </c>
      <c r="M27" s="29">
        <v>0.81</v>
      </c>
      <c r="N27" s="29">
        <v>0.13</v>
      </c>
      <c r="O27" s="29">
        <v>0.61</v>
      </c>
      <c r="P27" s="29">
        <v>1.57</v>
      </c>
      <c r="Q27" s="29">
        <v>2.98</v>
      </c>
      <c r="R27" s="29">
        <v>0.95</v>
      </c>
      <c r="S27" s="29">
        <v>0.78</v>
      </c>
      <c r="T27" s="37"/>
    </row>
    <row r="28" spans="1:20" ht="15.75" x14ac:dyDescent="0.25">
      <c r="A28" s="30"/>
      <c r="B28" s="110" t="s">
        <v>107</v>
      </c>
      <c r="C28" s="108"/>
      <c r="D28" s="108"/>
      <c r="E28" s="108"/>
      <c r="F28" s="108"/>
      <c r="G28" s="109"/>
      <c r="H28" s="43">
        <v>4762.59</v>
      </c>
      <c r="I28" s="43">
        <v>134.32</v>
      </c>
      <c r="J28" s="43">
        <v>2849.94</v>
      </c>
      <c r="K28" s="43">
        <v>93.77</v>
      </c>
      <c r="L28" s="43">
        <v>819.26</v>
      </c>
      <c r="M28" s="43">
        <v>334.79</v>
      </c>
      <c r="N28" s="43">
        <v>55.279999999999994</v>
      </c>
      <c r="O28" s="43">
        <v>260.12</v>
      </c>
      <c r="P28" s="43">
        <v>645.82999999999993</v>
      </c>
      <c r="Q28" s="43">
        <v>1226.0500000000002</v>
      </c>
      <c r="R28" s="43">
        <v>392.28</v>
      </c>
      <c r="S28" s="43">
        <v>322.76</v>
      </c>
      <c r="T28" s="37"/>
    </row>
    <row r="29" spans="1:20" ht="15.75" x14ac:dyDescent="0.25">
      <c r="A29" s="30" t="s">
        <v>31</v>
      </c>
      <c r="B29" s="110" t="s">
        <v>32</v>
      </c>
      <c r="C29" s="108"/>
      <c r="D29" s="108"/>
      <c r="E29" s="108"/>
      <c r="F29" s="108"/>
      <c r="G29" s="109"/>
      <c r="H29" s="43">
        <v>1468.44</v>
      </c>
      <c r="I29" s="43">
        <v>41.400000000000013</v>
      </c>
      <c r="J29" s="43">
        <v>878.69999999999993</v>
      </c>
      <c r="K29" s="43">
        <v>28.92</v>
      </c>
      <c r="L29" s="43">
        <v>252.6</v>
      </c>
      <c r="M29" s="43">
        <v>103.21000000000002</v>
      </c>
      <c r="N29" s="43">
        <v>17.05</v>
      </c>
      <c r="O29" s="43">
        <v>80.22</v>
      </c>
      <c r="P29" s="43">
        <v>199.13000000000005</v>
      </c>
      <c r="Q29" s="43">
        <v>378.0499999999999</v>
      </c>
      <c r="R29" s="43">
        <v>120.95999999999998</v>
      </c>
      <c r="S29" s="43">
        <v>99.510000000000019</v>
      </c>
      <c r="T29" s="37"/>
    </row>
    <row r="30" spans="1:20" ht="15.75" x14ac:dyDescent="0.25">
      <c r="A30" s="30" t="s">
        <v>33</v>
      </c>
      <c r="B30" s="107" t="s">
        <v>34</v>
      </c>
      <c r="C30" s="108"/>
      <c r="D30" s="108"/>
      <c r="E30" s="108"/>
      <c r="F30" s="108"/>
      <c r="G30" s="109"/>
      <c r="H30" s="31">
        <v>996.72</v>
      </c>
      <c r="I30" s="31">
        <v>28.11</v>
      </c>
      <c r="J30" s="29">
        <v>596.43000000000006</v>
      </c>
      <c r="K30" s="29">
        <v>19.62</v>
      </c>
      <c r="L30" s="29">
        <v>171.46</v>
      </c>
      <c r="M30" s="29">
        <v>70.06</v>
      </c>
      <c r="N30" s="29">
        <v>11.57</v>
      </c>
      <c r="O30" s="29">
        <v>54.44</v>
      </c>
      <c r="P30" s="29">
        <v>135.16</v>
      </c>
      <c r="Q30" s="29">
        <v>256.58999999999997</v>
      </c>
      <c r="R30" s="29">
        <v>82.1</v>
      </c>
      <c r="S30" s="29">
        <v>67.55</v>
      </c>
      <c r="T30" s="37"/>
    </row>
    <row r="31" spans="1:20" ht="15.75" x14ac:dyDescent="0.25">
      <c r="A31" s="30" t="s">
        <v>35</v>
      </c>
      <c r="B31" s="111" t="s">
        <v>27</v>
      </c>
      <c r="C31" s="108"/>
      <c r="D31" s="108"/>
      <c r="E31" s="108"/>
      <c r="F31" s="108"/>
      <c r="G31" s="109"/>
      <c r="H31" s="31">
        <v>219.28</v>
      </c>
      <c r="I31" s="31">
        <v>6.18</v>
      </c>
      <c r="J31" s="29">
        <v>131.21</v>
      </c>
      <c r="K31" s="29">
        <v>4.32</v>
      </c>
      <c r="L31" s="29">
        <v>37.72</v>
      </c>
      <c r="M31" s="29">
        <v>15.41</v>
      </c>
      <c r="N31" s="29">
        <v>2.5499999999999998</v>
      </c>
      <c r="O31" s="29">
        <v>12</v>
      </c>
      <c r="P31" s="29">
        <v>29.74</v>
      </c>
      <c r="Q31" s="29">
        <v>56.46</v>
      </c>
      <c r="R31" s="29">
        <v>18.059999999999999</v>
      </c>
      <c r="S31" s="29">
        <v>14.86</v>
      </c>
      <c r="T31" s="37"/>
    </row>
    <row r="32" spans="1:20" ht="15.75" x14ac:dyDescent="0.25">
      <c r="A32" s="30" t="s">
        <v>36</v>
      </c>
      <c r="B32" s="107" t="s">
        <v>37</v>
      </c>
      <c r="C32" s="108"/>
      <c r="D32" s="108"/>
      <c r="E32" s="108"/>
      <c r="F32" s="108"/>
      <c r="G32" s="109"/>
      <c r="H32" s="31">
        <v>29.98</v>
      </c>
      <c r="I32" s="31">
        <v>0.85</v>
      </c>
      <c r="J32" s="29">
        <v>17.93</v>
      </c>
      <c r="K32" s="29">
        <v>0.59</v>
      </c>
      <c r="L32" s="29">
        <v>5.16</v>
      </c>
      <c r="M32" s="29">
        <v>2.11</v>
      </c>
      <c r="N32" s="29">
        <v>0.35</v>
      </c>
      <c r="O32" s="29">
        <v>1.65</v>
      </c>
      <c r="P32" s="29">
        <v>4.07</v>
      </c>
      <c r="Q32" s="29">
        <v>7.73</v>
      </c>
      <c r="R32" s="29">
        <v>2.4700000000000002</v>
      </c>
      <c r="S32" s="29">
        <v>2.0299999999999998</v>
      </c>
      <c r="T32" s="37"/>
    </row>
    <row r="33" spans="1:20" ht="15.75" x14ac:dyDescent="0.25">
      <c r="A33" s="30" t="s">
        <v>38</v>
      </c>
      <c r="B33" s="107" t="s">
        <v>39</v>
      </c>
      <c r="C33" s="108"/>
      <c r="D33" s="108"/>
      <c r="E33" s="108"/>
      <c r="F33" s="108"/>
      <c r="G33" s="109"/>
      <c r="H33" s="28">
        <v>0.08</v>
      </c>
      <c r="I33" s="31">
        <v>0</v>
      </c>
      <c r="J33" s="29">
        <v>0.05</v>
      </c>
      <c r="K33" s="29">
        <v>0</v>
      </c>
      <c r="L33" s="29">
        <v>0.01</v>
      </c>
      <c r="M33" s="29">
        <v>0</v>
      </c>
      <c r="N33" s="29">
        <v>0</v>
      </c>
      <c r="O33" s="29">
        <v>0</v>
      </c>
      <c r="P33" s="29">
        <v>0.01</v>
      </c>
      <c r="Q33" s="29">
        <v>0.02</v>
      </c>
      <c r="R33" s="29">
        <v>0.01</v>
      </c>
      <c r="S33" s="29">
        <v>0.01</v>
      </c>
      <c r="T33" s="37"/>
    </row>
    <row r="34" spans="1:20" ht="23.25" customHeight="1" x14ac:dyDescent="0.25">
      <c r="A34" s="30" t="s">
        <v>40</v>
      </c>
      <c r="B34" s="107" t="s">
        <v>41</v>
      </c>
      <c r="C34" s="108"/>
      <c r="D34" s="108"/>
      <c r="E34" s="108"/>
      <c r="F34" s="108"/>
      <c r="G34" s="109"/>
      <c r="H34" s="28">
        <v>29.95</v>
      </c>
      <c r="I34" s="31">
        <v>0.84</v>
      </c>
      <c r="J34" s="29">
        <v>17.920000000000002</v>
      </c>
      <c r="K34" s="29">
        <v>0.6</v>
      </c>
      <c r="L34" s="29">
        <v>5.15</v>
      </c>
      <c r="M34" s="29">
        <v>2.1</v>
      </c>
      <c r="N34" s="29">
        <v>0.35</v>
      </c>
      <c r="O34" s="29">
        <v>1.65</v>
      </c>
      <c r="P34" s="29">
        <v>4.0599999999999996</v>
      </c>
      <c r="Q34" s="29">
        <v>7.71</v>
      </c>
      <c r="R34" s="29">
        <v>2.4700000000000002</v>
      </c>
      <c r="S34" s="29">
        <v>2.0299999999999998</v>
      </c>
      <c r="T34" s="37"/>
    </row>
    <row r="35" spans="1:20" ht="26.25" customHeight="1" x14ac:dyDescent="0.25">
      <c r="A35" s="30" t="s">
        <v>42</v>
      </c>
      <c r="B35" s="107" t="s">
        <v>108</v>
      </c>
      <c r="C35" s="108"/>
      <c r="D35" s="108"/>
      <c r="E35" s="108"/>
      <c r="F35" s="108"/>
      <c r="G35" s="109"/>
      <c r="H35" s="28">
        <v>25.54</v>
      </c>
      <c r="I35" s="31">
        <v>0.72</v>
      </c>
      <c r="J35" s="29">
        <v>15.29</v>
      </c>
      <c r="K35" s="29">
        <v>0.5</v>
      </c>
      <c r="L35" s="29">
        <v>4.3899999999999997</v>
      </c>
      <c r="M35" s="29">
        <v>1.79</v>
      </c>
      <c r="N35" s="29">
        <v>0.3</v>
      </c>
      <c r="O35" s="29">
        <v>1.41</v>
      </c>
      <c r="P35" s="29">
        <v>3.46</v>
      </c>
      <c r="Q35" s="29">
        <v>6.57</v>
      </c>
      <c r="R35" s="29">
        <v>2.1</v>
      </c>
      <c r="S35" s="29">
        <v>1.73</v>
      </c>
      <c r="T35" s="37"/>
    </row>
    <row r="36" spans="1:20" ht="15.75" x14ac:dyDescent="0.25">
      <c r="A36" s="30" t="s">
        <v>44</v>
      </c>
      <c r="B36" s="107" t="s">
        <v>45</v>
      </c>
      <c r="C36" s="108"/>
      <c r="D36" s="108"/>
      <c r="E36" s="108"/>
      <c r="F36" s="108"/>
      <c r="G36" s="109"/>
      <c r="H36" s="28">
        <v>7.53</v>
      </c>
      <c r="I36" s="31">
        <v>0.21</v>
      </c>
      <c r="J36" s="29">
        <v>4.5</v>
      </c>
      <c r="K36" s="29">
        <v>0.15</v>
      </c>
      <c r="L36" s="29">
        <v>1.3</v>
      </c>
      <c r="M36" s="29">
        <v>0.53</v>
      </c>
      <c r="N36" s="29">
        <v>0.09</v>
      </c>
      <c r="O36" s="29">
        <v>0.42</v>
      </c>
      <c r="P36" s="29">
        <v>1.02</v>
      </c>
      <c r="Q36" s="29">
        <v>1.94</v>
      </c>
      <c r="R36" s="29">
        <v>0.62</v>
      </c>
      <c r="S36" s="29">
        <v>0.51</v>
      </c>
      <c r="T36" s="37"/>
    </row>
    <row r="37" spans="1:20" ht="15.75" x14ac:dyDescent="0.25">
      <c r="A37" s="30" t="s">
        <v>46</v>
      </c>
      <c r="B37" s="107" t="s">
        <v>47</v>
      </c>
      <c r="C37" s="108"/>
      <c r="D37" s="108"/>
      <c r="E37" s="108"/>
      <c r="F37" s="108"/>
      <c r="G37" s="109"/>
      <c r="H37" s="28">
        <v>21.07</v>
      </c>
      <c r="I37" s="31">
        <v>0.59</v>
      </c>
      <c r="J37" s="29">
        <v>12.61</v>
      </c>
      <c r="K37" s="29">
        <v>0.41</v>
      </c>
      <c r="L37" s="29">
        <v>3.62</v>
      </c>
      <c r="M37" s="29">
        <v>1.48</v>
      </c>
      <c r="N37" s="29">
        <v>0.24</v>
      </c>
      <c r="O37" s="29">
        <v>1.1299999999999999</v>
      </c>
      <c r="P37" s="29">
        <v>2.86</v>
      </c>
      <c r="Q37" s="29">
        <v>5.43</v>
      </c>
      <c r="R37" s="29">
        <v>1.74</v>
      </c>
      <c r="S37" s="29">
        <v>1.43</v>
      </c>
      <c r="T37" s="37"/>
    </row>
    <row r="38" spans="1:20" ht="24.75" customHeight="1" x14ac:dyDescent="0.25">
      <c r="A38" s="45" t="s">
        <v>48</v>
      </c>
      <c r="B38" s="107" t="s">
        <v>49</v>
      </c>
      <c r="C38" s="108"/>
      <c r="D38" s="108"/>
      <c r="E38" s="108"/>
      <c r="F38" s="108"/>
      <c r="G38" s="109"/>
      <c r="H38" s="28">
        <v>10.74</v>
      </c>
      <c r="I38" s="31">
        <v>0.3</v>
      </c>
      <c r="J38" s="29">
        <v>6.43</v>
      </c>
      <c r="K38" s="29">
        <v>0.21</v>
      </c>
      <c r="L38" s="29">
        <v>1.85</v>
      </c>
      <c r="M38" s="29">
        <v>0.76</v>
      </c>
      <c r="N38" s="29">
        <v>0.12</v>
      </c>
      <c r="O38" s="29">
        <v>0.56000000000000005</v>
      </c>
      <c r="P38" s="29">
        <v>1.46</v>
      </c>
      <c r="Q38" s="29">
        <v>2.77</v>
      </c>
      <c r="R38" s="29">
        <v>0.88</v>
      </c>
      <c r="S38" s="29">
        <v>0.72</v>
      </c>
      <c r="T38" s="37"/>
    </row>
    <row r="39" spans="1:20" ht="15.75" x14ac:dyDescent="0.25">
      <c r="A39" s="30" t="s">
        <v>50</v>
      </c>
      <c r="B39" s="107" t="s">
        <v>109</v>
      </c>
      <c r="C39" s="108"/>
      <c r="D39" s="108"/>
      <c r="E39" s="108"/>
      <c r="F39" s="108"/>
      <c r="G39" s="109"/>
      <c r="H39" s="28">
        <v>0</v>
      </c>
      <c r="I39" s="31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37"/>
    </row>
    <row r="40" spans="1:20" ht="15.75" x14ac:dyDescent="0.25">
      <c r="A40" s="30" t="s">
        <v>52</v>
      </c>
      <c r="B40" s="107" t="s">
        <v>53</v>
      </c>
      <c r="C40" s="108"/>
      <c r="D40" s="108"/>
      <c r="E40" s="108"/>
      <c r="F40" s="108"/>
      <c r="G40" s="109"/>
      <c r="H40" s="28">
        <v>15.88</v>
      </c>
      <c r="I40" s="31">
        <v>0.45</v>
      </c>
      <c r="J40" s="29">
        <v>9.51</v>
      </c>
      <c r="K40" s="29">
        <v>0.31</v>
      </c>
      <c r="L40" s="29">
        <v>2.73</v>
      </c>
      <c r="M40" s="29">
        <v>1.1200000000000001</v>
      </c>
      <c r="N40" s="29">
        <v>0.18</v>
      </c>
      <c r="O40" s="29">
        <v>0.85</v>
      </c>
      <c r="P40" s="29">
        <v>2.15</v>
      </c>
      <c r="Q40" s="29">
        <v>4.08</v>
      </c>
      <c r="R40" s="29">
        <v>1.31</v>
      </c>
      <c r="S40" s="29">
        <v>1.08</v>
      </c>
      <c r="T40" s="37"/>
    </row>
    <row r="41" spans="1:20" ht="15.75" x14ac:dyDescent="0.25">
      <c r="A41" s="30" t="s">
        <v>54</v>
      </c>
      <c r="B41" s="107" t="s">
        <v>110</v>
      </c>
      <c r="C41" s="108"/>
      <c r="D41" s="108"/>
      <c r="E41" s="108"/>
      <c r="F41" s="108"/>
      <c r="G41" s="109"/>
      <c r="H41" s="28">
        <v>92.24</v>
      </c>
      <c r="I41" s="31">
        <v>2.6</v>
      </c>
      <c r="J41" s="29">
        <v>55.2</v>
      </c>
      <c r="K41" s="29">
        <v>1.82</v>
      </c>
      <c r="L41" s="29">
        <v>15.87</v>
      </c>
      <c r="M41" s="29">
        <v>6.48</v>
      </c>
      <c r="N41" s="29">
        <v>1.07</v>
      </c>
      <c r="O41" s="29">
        <v>5.03</v>
      </c>
      <c r="P41" s="29">
        <v>12.5</v>
      </c>
      <c r="Q41" s="29">
        <v>23.73</v>
      </c>
      <c r="R41" s="29">
        <v>7.6</v>
      </c>
      <c r="S41" s="29">
        <v>6.25</v>
      </c>
      <c r="T41" s="37"/>
    </row>
    <row r="42" spans="1:20" ht="15.75" x14ac:dyDescent="0.25">
      <c r="A42" s="30" t="s">
        <v>56</v>
      </c>
      <c r="B42" s="107" t="s">
        <v>57</v>
      </c>
      <c r="C42" s="108"/>
      <c r="D42" s="108"/>
      <c r="E42" s="108"/>
      <c r="F42" s="108"/>
      <c r="G42" s="109"/>
      <c r="H42" s="28">
        <v>5.9</v>
      </c>
      <c r="I42" s="31">
        <v>0.17</v>
      </c>
      <c r="J42" s="29">
        <v>3.53</v>
      </c>
      <c r="K42" s="29">
        <v>0.12</v>
      </c>
      <c r="L42" s="29">
        <v>1.01</v>
      </c>
      <c r="M42" s="29">
        <v>0.41</v>
      </c>
      <c r="N42" s="29">
        <v>7.0000000000000007E-2</v>
      </c>
      <c r="O42" s="29">
        <v>0.33</v>
      </c>
      <c r="P42" s="29">
        <v>0.8</v>
      </c>
      <c r="Q42" s="29">
        <v>1.52</v>
      </c>
      <c r="R42" s="29">
        <v>0.49</v>
      </c>
      <c r="S42" s="29">
        <v>0.4</v>
      </c>
      <c r="T42" s="37"/>
    </row>
    <row r="43" spans="1:20" ht="15.75" x14ac:dyDescent="0.25">
      <c r="A43" s="30" t="s">
        <v>58</v>
      </c>
      <c r="B43" s="107" t="s">
        <v>59</v>
      </c>
      <c r="C43" s="108"/>
      <c r="D43" s="108"/>
      <c r="E43" s="108"/>
      <c r="F43" s="108"/>
      <c r="G43" s="109"/>
      <c r="H43" s="28">
        <v>11.05</v>
      </c>
      <c r="I43" s="31">
        <v>0.31</v>
      </c>
      <c r="J43" s="29">
        <v>6.61</v>
      </c>
      <c r="K43" s="29">
        <v>0.22</v>
      </c>
      <c r="L43" s="29">
        <v>1.9</v>
      </c>
      <c r="M43" s="29">
        <v>0.78</v>
      </c>
      <c r="N43" s="29">
        <v>0.13</v>
      </c>
      <c r="O43" s="29">
        <v>0.61</v>
      </c>
      <c r="P43" s="29">
        <v>1.5</v>
      </c>
      <c r="Q43" s="29">
        <v>2.85</v>
      </c>
      <c r="R43" s="29">
        <v>0.91</v>
      </c>
      <c r="S43" s="29">
        <v>0.75</v>
      </c>
      <c r="T43" s="37"/>
    </row>
    <row r="44" spans="1:20" ht="15.75" x14ac:dyDescent="0.25">
      <c r="A44" s="30" t="s">
        <v>60</v>
      </c>
      <c r="B44" s="122" t="s">
        <v>61</v>
      </c>
      <c r="C44" s="108"/>
      <c r="D44" s="108"/>
      <c r="E44" s="108"/>
      <c r="F44" s="108"/>
      <c r="G44" s="109"/>
      <c r="H44" s="28">
        <v>2.48</v>
      </c>
      <c r="I44" s="31">
        <v>7.0000000000000007E-2</v>
      </c>
      <c r="J44" s="29">
        <v>1.48</v>
      </c>
      <c r="K44" s="29">
        <v>0.05</v>
      </c>
      <c r="L44" s="29">
        <v>0.43</v>
      </c>
      <c r="M44" s="29">
        <v>0.18</v>
      </c>
      <c r="N44" s="29">
        <v>0.03</v>
      </c>
      <c r="O44" s="29">
        <v>0.14000000000000001</v>
      </c>
      <c r="P44" s="29">
        <v>0.34</v>
      </c>
      <c r="Q44" s="29">
        <v>0.65</v>
      </c>
      <c r="R44" s="29">
        <v>0.2</v>
      </c>
      <c r="S44" s="29">
        <v>0.16</v>
      </c>
      <c r="T44" s="37"/>
    </row>
    <row r="45" spans="1:20" ht="15.75" x14ac:dyDescent="0.25">
      <c r="A45" s="30" t="s">
        <v>62</v>
      </c>
      <c r="B45" s="110" t="s">
        <v>63</v>
      </c>
      <c r="C45" s="123"/>
      <c r="D45" s="123"/>
      <c r="E45" s="123"/>
      <c r="F45" s="123"/>
      <c r="G45" s="124"/>
      <c r="H45" s="43">
        <v>266.16000000000003</v>
      </c>
      <c r="I45" s="43">
        <v>7.5</v>
      </c>
      <c r="J45" s="43">
        <v>159.36000000000001</v>
      </c>
      <c r="K45" s="43">
        <v>5.2299999999999986</v>
      </c>
      <c r="L45" s="43">
        <v>45.789999999999992</v>
      </c>
      <c r="M45" s="43">
        <v>18.71</v>
      </c>
      <c r="N45" s="43">
        <v>3.0899999999999994</v>
      </c>
      <c r="O45" s="43">
        <v>14.540000000000001</v>
      </c>
      <c r="P45" s="43">
        <v>36.000000000000007</v>
      </c>
      <c r="Q45" s="43">
        <v>68.339999999999989</v>
      </c>
      <c r="R45" s="43">
        <v>21.920000000000005</v>
      </c>
      <c r="S45" s="43">
        <v>18.040000000000003</v>
      </c>
      <c r="T45" s="37"/>
    </row>
    <row r="46" spans="1:20" ht="15.75" x14ac:dyDescent="0.25">
      <c r="A46" s="30" t="s">
        <v>64</v>
      </c>
      <c r="B46" s="107" t="s">
        <v>34</v>
      </c>
      <c r="C46" s="108"/>
      <c r="D46" s="108"/>
      <c r="E46" s="108"/>
      <c r="F46" s="108"/>
      <c r="G46" s="109"/>
      <c r="H46" s="31">
        <v>179.03</v>
      </c>
      <c r="I46" s="31">
        <v>5.05</v>
      </c>
      <c r="J46" s="29">
        <v>107.13</v>
      </c>
      <c r="K46" s="29">
        <v>3.52</v>
      </c>
      <c r="L46" s="29">
        <v>30.8</v>
      </c>
      <c r="M46" s="29">
        <v>12.59</v>
      </c>
      <c r="N46" s="29">
        <v>2.08</v>
      </c>
      <c r="O46" s="29">
        <v>9.7899999999999991</v>
      </c>
      <c r="P46" s="29">
        <v>24.27</v>
      </c>
      <c r="Q46" s="29">
        <v>46.07</v>
      </c>
      <c r="R46" s="29">
        <v>14.75</v>
      </c>
      <c r="S46" s="29">
        <v>12.14</v>
      </c>
      <c r="T46" s="37"/>
    </row>
    <row r="47" spans="1:20" ht="15.75" x14ac:dyDescent="0.25">
      <c r="A47" s="30" t="s">
        <v>65</v>
      </c>
      <c r="B47" s="107" t="s">
        <v>27</v>
      </c>
      <c r="C47" s="108"/>
      <c r="D47" s="108"/>
      <c r="E47" s="108"/>
      <c r="F47" s="108"/>
      <c r="G47" s="109"/>
      <c r="H47" s="31">
        <v>39.39</v>
      </c>
      <c r="I47" s="31">
        <v>1.1100000000000001</v>
      </c>
      <c r="J47" s="29">
        <v>23.580000000000002</v>
      </c>
      <c r="K47" s="29">
        <v>0.78</v>
      </c>
      <c r="L47" s="29">
        <v>6.78</v>
      </c>
      <c r="M47" s="29">
        <v>2.77</v>
      </c>
      <c r="N47" s="29">
        <v>0.46</v>
      </c>
      <c r="O47" s="29">
        <v>2.16</v>
      </c>
      <c r="P47" s="29">
        <v>5.33</v>
      </c>
      <c r="Q47" s="29">
        <v>10.119999999999999</v>
      </c>
      <c r="R47" s="29">
        <v>3.24</v>
      </c>
      <c r="S47" s="29">
        <v>2.67</v>
      </c>
      <c r="T47" s="37"/>
    </row>
    <row r="48" spans="1:20" ht="15.75" x14ac:dyDescent="0.25">
      <c r="A48" s="30" t="s">
        <v>111</v>
      </c>
      <c r="B48" s="107" t="s">
        <v>67</v>
      </c>
      <c r="C48" s="108"/>
      <c r="D48" s="108"/>
      <c r="E48" s="108"/>
      <c r="F48" s="108"/>
      <c r="G48" s="109"/>
      <c r="H48" s="31">
        <v>8.1300000000000008</v>
      </c>
      <c r="I48" s="31">
        <v>0.23</v>
      </c>
      <c r="J48" s="29">
        <v>4.88</v>
      </c>
      <c r="K48" s="29">
        <v>0.16</v>
      </c>
      <c r="L48" s="29">
        <v>1.4</v>
      </c>
      <c r="M48" s="29">
        <v>0.56999999999999995</v>
      </c>
      <c r="N48" s="29">
        <v>0.09</v>
      </c>
      <c r="O48" s="29">
        <v>0.42</v>
      </c>
      <c r="P48" s="29">
        <v>1.0900000000000001</v>
      </c>
      <c r="Q48" s="29">
        <v>2.0699999999999998</v>
      </c>
      <c r="R48" s="29">
        <v>0.67</v>
      </c>
      <c r="S48" s="29">
        <v>0.55000000000000004</v>
      </c>
      <c r="T48" s="37"/>
    </row>
    <row r="49" spans="1:21" ht="15.75" x14ac:dyDescent="0.25">
      <c r="A49" s="30" t="s">
        <v>66</v>
      </c>
      <c r="B49" s="107" t="s">
        <v>69</v>
      </c>
      <c r="C49" s="108"/>
      <c r="D49" s="108"/>
      <c r="E49" s="108"/>
      <c r="F49" s="108"/>
      <c r="G49" s="109"/>
      <c r="H49" s="31">
        <v>28.13</v>
      </c>
      <c r="I49" s="31">
        <v>0.79</v>
      </c>
      <c r="J49" s="29">
        <v>16.84</v>
      </c>
      <c r="K49" s="29">
        <v>0.55000000000000004</v>
      </c>
      <c r="L49" s="29">
        <v>4.84</v>
      </c>
      <c r="M49" s="29">
        <v>1.98</v>
      </c>
      <c r="N49" s="29">
        <v>0.33</v>
      </c>
      <c r="O49" s="29">
        <v>1.55</v>
      </c>
      <c r="P49" s="29">
        <v>3.8000000000000003</v>
      </c>
      <c r="Q49" s="29">
        <v>7.21</v>
      </c>
      <c r="R49" s="29">
        <v>2.3199999999999998</v>
      </c>
      <c r="S49" s="29">
        <v>1.91</v>
      </c>
      <c r="T49" s="37"/>
    </row>
    <row r="50" spans="1:21" ht="15.75" x14ac:dyDescent="0.25">
      <c r="A50" s="30" t="s">
        <v>68</v>
      </c>
      <c r="B50" s="107" t="s">
        <v>71</v>
      </c>
      <c r="C50" s="108"/>
      <c r="D50" s="108"/>
      <c r="E50" s="108"/>
      <c r="F50" s="108"/>
      <c r="G50" s="109"/>
      <c r="H50" s="31">
        <v>0</v>
      </c>
      <c r="I50" s="31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37"/>
    </row>
    <row r="51" spans="1:21" ht="15.75" x14ac:dyDescent="0.25">
      <c r="A51" s="30" t="s">
        <v>112</v>
      </c>
      <c r="B51" s="107" t="s">
        <v>53</v>
      </c>
      <c r="C51" s="108"/>
      <c r="D51" s="108"/>
      <c r="E51" s="108"/>
      <c r="F51" s="108"/>
      <c r="G51" s="109"/>
      <c r="H51" s="31">
        <v>0.78</v>
      </c>
      <c r="I51" s="31">
        <v>0.02</v>
      </c>
      <c r="J51" s="29">
        <v>0.48</v>
      </c>
      <c r="K51" s="29">
        <v>0.02</v>
      </c>
      <c r="L51" s="29">
        <v>0.13</v>
      </c>
      <c r="M51" s="29">
        <v>0.05</v>
      </c>
      <c r="N51" s="29">
        <v>0.01</v>
      </c>
      <c r="O51" s="29">
        <v>0.05</v>
      </c>
      <c r="P51" s="29">
        <v>0.1</v>
      </c>
      <c r="Q51" s="29">
        <v>0.19</v>
      </c>
      <c r="R51" s="29">
        <v>0.06</v>
      </c>
      <c r="S51" s="29">
        <v>0.05</v>
      </c>
      <c r="T51" s="37"/>
    </row>
    <row r="52" spans="1:21" x14ac:dyDescent="0.25">
      <c r="A52" s="30" t="s">
        <v>70</v>
      </c>
      <c r="B52" s="121" t="s">
        <v>74</v>
      </c>
      <c r="C52" s="108"/>
      <c r="D52" s="108"/>
      <c r="E52" s="108"/>
      <c r="F52" s="108"/>
      <c r="G52" s="109"/>
      <c r="H52" s="31">
        <v>3.14</v>
      </c>
      <c r="I52" s="31">
        <v>0.09</v>
      </c>
      <c r="J52" s="29">
        <v>1.88</v>
      </c>
      <c r="K52" s="29">
        <v>0.06</v>
      </c>
      <c r="L52" s="29">
        <v>0.54</v>
      </c>
      <c r="M52" s="29">
        <v>0.22</v>
      </c>
      <c r="N52" s="29">
        <v>0.04</v>
      </c>
      <c r="O52" s="29">
        <v>0.19</v>
      </c>
      <c r="P52" s="29">
        <v>0.42</v>
      </c>
      <c r="Q52" s="29">
        <v>0.8</v>
      </c>
      <c r="R52" s="29">
        <v>0.26</v>
      </c>
      <c r="S52" s="29">
        <v>0.21</v>
      </c>
      <c r="T52" s="37"/>
    </row>
    <row r="53" spans="1:21" ht="15.75" x14ac:dyDescent="0.25">
      <c r="A53" s="30" t="s">
        <v>72</v>
      </c>
      <c r="B53" s="107" t="s">
        <v>113</v>
      </c>
      <c r="C53" s="108"/>
      <c r="D53" s="108"/>
      <c r="E53" s="108"/>
      <c r="F53" s="108"/>
      <c r="G53" s="109"/>
      <c r="H53" s="31">
        <v>6.0000000000000005E-2</v>
      </c>
      <c r="I53" s="31">
        <v>0</v>
      </c>
      <c r="J53" s="29">
        <v>0.05</v>
      </c>
      <c r="K53" s="29">
        <v>0</v>
      </c>
      <c r="L53" s="29">
        <v>0.01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37"/>
    </row>
    <row r="54" spans="1:21" ht="15.75" x14ac:dyDescent="0.25">
      <c r="A54" s="30" t="s">
        <v>73</v>
      </c>
      <c r="B54" s="107" t="s">
        <v>29</v>
      </c>
      <c r="C54" s="108"/>
      <c r="D54" s="108"/>
      <c r="E54" s="108"/>
      <c r="F54" s="108"/>
      <c r="G54" s="109"/>
      <c r="H54" s="31">
        <v>1.1200000000000001</v>
      </c>
      <c r="I54" s="31">
        <v>0.03</v>
      </c>
      <c r="J54" s="29">
        <v>0.69000000000000006</v>
      </c>
      <c r="K54" s="29">
        <v>0.02</v>
      </c>
      <c r="L54" s="29">
        <v>0.19</v>
      </c>
      <c r="M54" s="29">
        <v>0.08</v>
      </c>
      <c r="N54" s="29">
        <v>0.01</v>
      </c>
      <c r="O54" s="29">
        <v>0.05</v>
      </c>
      <c r="P54" s="29">
        <v>0.13999999999999999</v>
      </c>
      <c r="Q54" s="29">
        <v>0.27</v>
      </c>
      <c r="R54" s="29">
        <v>0.09</v>
      </c>
      <c r="S54" s="29">
        <v>7.0000000000000007E-2</v>
      </c>
      <c r="T54" s="37"/>
    </row>
    <row r="55" spans="1:21" ht="15.75" x14ac:dyDescent="0.25">
      <c r="A55" s="30" t="s">
        <v>75</v>
      </c>
      <c r="B55" s="107" t="s">
        <v>114</v>
      </c>
      <c r="C55" s="108"/>
      <c r="D55" s="108"/>
      <c r="E55" s="108"/>
      <c r="F55" s="108"/>
      <c r="G55" s="109"/>
      <c r="H55" s="31">
        <v>6.26</v>
      </c>
      <c r="I55" s="31">
        <v>0.18</v>
      </c>
      <c r="J55" s="29">
        <v>3.75</v>
      </c>
      <c r="K55" s="29">
        <v>0.12</v>
      </c>
      <c r="L55" s="29">
        <v>1.08</v>
      </c>
      <c r="M55" s="29">
        <v>0.44</v>
      </c>
      <c r="N55" s="29">
        <v>7.0000000000000007E-2</v>
      </c>
      <c r="O55" s="29">
        <v>0.33</v>
      </c>
      <c r="P55" s="29">
        <v>0.84</v>
      </c>
      <c r="Q55" s="29">
        <v>1.59</v>
      </c>
      <c r="R55" s="29">
        <v>0.52</v>
      </c>
      <c r="S55" s="29">
        <v>0.43</v>
      </c>
      <c r="T55" s="37"/>
      <c r="U55" s="25"/>
    </row>
    <row r="56" spans="1:21" ht="15.75" x14ac:dyDescent="0.25">
      <c r="A56" s="30" t="s">
        <v>77</v>
      </c>
      <c r="B56" s="107" t="s">
        <v>115</v>
      </c>
      <c r="C56" s="108"/>
      <c r="D56" s="108"/>
      <c r="E56" s="108"/>
      <c r="F56" s="108"/>
      <c r="G56" s="109"/>
      <c r="H56" s="31">
        <v>0.12</v>
      </c>
      <c r="I56" s="31">
        <v>0</v>
      </c>
      <c r="J56" s="29">
        <v>0.08</v>
      </c>
      <c r="K56" s="29">
        <v>0</v>
      </c>
      <c r="L56" s="29">
        <v>0.02</v>
      </c>
      <c r="M56" s="29">
        <v>0.01</v>
      </c>
      <c r="N56" s="29">
        <v>0</v>
      </c>
      <c r="O56" s="29">
        <v>0</v>
      </c>
      <c r="P56" s="29">
        <v>0.01</v>
      </c>
      <c r="Q56" s="29">
        <v>0.02</v>
      </c>
      <c r="R56" s="29">
        <v>0.01</v>
      </c>
      <c r="S56" s="29">
        <v>0.01</v>
      </c>
      <c r="T56" s="37"/>
      <c r="U56" s="25"/>
    </row>
    <row r="57" spans="1:21" ht="31.5" customHeight="1" x14ac:dyDescent="0.25">
      <c r="A57" s="30" t="s">
        <v>83</v>
      </c>
      <c r="B57" s="110" t="s">
        <v>84</v>
      </c>
      <c r="C57" s="108"/>
      <c r="D57" s="108"/>
      <c r="E57" s="108"/>
      <c r="F57" s="108"/>
      <c r="G57" s="109"/>
      <c r="H57" s="43">
        <v>6497.1900000000005</v>
      </c>
      <c r="I57" s="43">
        <v>183.22</v>
      </c>
      <c r="J57" s="43">
        <v>3888</v>
      </c>
      <c r="K57" s="43">
        <v>127.92</v>
      </c>
      <c r="L57" s="43">
        <v>1117.6499999999999</v>
      </c>
      <c r="M57" s="43">
        <v>456.71000000000004</v>
      </c>
      <c r="N57" s="43">
        <v>75.42</v>
      </c>
      <c r="O57" s="43">
        <v>354.88000000000005</v>
      </c>
      <c r="P57" s="43">
        <v>880.96</v>
      </c>
      <c r="Q57" s="43">
        <v>1672.44</v>
      </c>
      <c r="R57" s="43">
        <v>535.16</v>
      </c>
      <c r="S57" s="43">
        <v>440.31</v>
      </c>
      <c r="T57" s="37"/>
      <c r="U57" s="25"/>
    </row>
    <row r="58" spans="1:21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</row>
    <row r="59" spans="1:21" x14ac:dyDescent="0.25">
      <c r="A59" s="41"/>
      <c r="B59" s="41"/>
      <c r="C59" s="41"/>
      <c r="D59" s="41"/>
      <c r="E59" s="41"/>
      <c r="F59" s="41"/>
      <c r="G59" s="41"/>
      <c r="H59" s="41"/>
      <c r="I59" s="41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</row>
    <row r="60" spans="1:21" x14ac:dyDescent="0.25">
      <c r="A60" s="32"/>
      <c r="B60" s="41"/>
      <c r="C60" s="41"/>
      <c r="D60" s="41"/>
      <c r="E60" s="41"/>
      <c r="F60" s="41"/>
      <c r="G60" s="41"/>
      <c r="H60" s="41"/>
      <c r="I60" s="41"/>
      <c r="J60" s="25"/>
      <c r="K60" s="25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:21" x14ac:dyDescent="0.25">
      <c r="A61" s="41"/>
      <c r="B61" s="41"/>
      <c r="C61" s="41"/>
      <c r="D61" s="41"/>
      <c r="E61" s="41"/>
      <c r="F61" s="41"/>
      <c r="G61" s="41"/>
      <c r="H61" s="41"/>
      <c r="I61" s="41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</row>
    <row r="62" spans="1:21" x14ac:dyDescent="0.25">
      <c r="A62" s="41"/>
      <c r="B62" s="41"/>
      <c r="C62" s="41"/>
      <c r="D62" s="41"/>
      <c r="E62" s="41"/>
      <c r="F62" s="41"/>
      <c r="G62" s="41"/>
      <c r="H62" s="41"/>
      <c r="I62" s="41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</row>
    <row r="63" spans="1:21" x14ac:dyDescent="0.25">
      <c r="A63" s="41"/>
      <c r="B63" s="41"/>
      <c r="C63" s="41"/>
      <c r="D63" s="41"/>
      <c r="E63" s="41"/>
      <c r="F63" s="41"/>
      <c r="G63" s="41"/>
      <c r="H63" s="41"/>
      <c r="I63" s="41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</row>
    <row r="64" spans="1:21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</row>
    <row r="65" spans="1:21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</row>
    <row r="66" spans="1:21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</row>
    <row r="67" spans="1:21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</row>
    <row r="68" spans="1:21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</row>
    <row r="69" spans="1:21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</row>
    <row r="70" spans="1:21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</row>
  </sheetData>
  <mergeCells count="61"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55:G55"/>
    <mergeCell ref="B56:G56"/>
    <mergeCell ref="B57:G57"/>
    <mergeCell ref="B54:G54"/>
    <mergeCell ref="B48:G48"/>
    <mergeCell ref="B49:G49"/>
    <mergeCell ref="B50:G50"/>
    <mergeCell ref="B51:G51"/>
    <mergeCell ref="B52:G52"/>
    <mergeCell ref="B53:G53"/>
    <mergeCell ref="R8:S9"/>
    <mergeCell ref="B11:G11"/>
    <mergeCell ref="H8:I9"/>
    <mergeCell ref="B8:G10"/>
    <mergeCell ref="A8:A10"/>
    <mergeCell ref="J8:K9"/>
    <mergeCell ref="L8:M9"/>
    <mergeCell ref="N8:O9"/>
    <mergeCell ref="P8:Q9"/>
    <mergeCell ref="B12:G12"/>
    <mergeCell ref="B14:G14"/>
    <mergeCell ref="B15:G15"/>
    <mergeCell ref="B13:G13"/>
    <mergeCell ref="B16:G16"/>
    <mergeCell ref="B17:G17"/>
    <mergeCell ref="B18:G18"/>
    <mergeCell ref="B19:G19"/>
    <mergeCell ref="B20:G20"/>
    <mergeCell ref="B21:G21"/>
    <mergeCell ref="B27:G27"/>
    <mergeCell ref="B28:G28"/>
    <mergeCell ref="B34:G34"/>
    <mergeCell ref="B35:G35"/>
    <mergeCell ref="B22:G22"/>
    <mergeCell ref="B23:G23"/>
    <mergeCell ref="B24:G24"/>
    <mergeCell ref="B25:G25"/>
    <mergeCell ref="B26:G26"/>
    <mergeCell ref="B36:G36"/>
    <mergeCell ref="B37:G37"/>
    <mergeCell ref="B29:G29"/>
    <mergeCell ref="B30:G30"/>
    <mergeCell ref="B31:G31"/>
    <mergeCell ref="B32:G32"/>
    <mergeCell ref="B33:G33"/>
    <mergeCell ref="O7:U7"/>
    <mergeCell ref="I1:L1"/>
    <mergeCell ref="I2:L2"/>
    <mergeCell ref="I3:L3"/>
    <mergeCell ref="A5:S5"/>
    <mergeCell ref="E6:J6"/>
  </mergeCells>
  <pageMargins left="0.70866141732283472" right="0.11811023622047245" top="0.35433070866141736" bottom="0.15748031496062992" header="0.31496062992125984" footer="0.31496062992125984"/>
  <pageSetup paperSize="9" scale="5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85"/>
  <sheetViews>
    <sheetView view="pageBreakPreview" topLeftCell="F64" zoomScaleSheetLayoutView="100" workbookViewId="0">
      <selection activeCell="I1" sqref="I1:L1"/>
    </sheetView>
  </sheetViews>
  <sheetFormatPr defaultColWidth="14.42578125" defaultRowHeight="15" x14ac:dyDescent="0.25"/>
  <cols>
    <col min="1" max="1" width="10.5703125" customWidth="1"/>
    <col min="2" max="3" width="8.7109375" customWidth="1"/>
    <col min="4" max="4" width="14" customWidth="1"/>
    <col min="5" max="5" width="14.42578125" customWidth="1"/>
    <col min="6" max="6" width="13.7109375" customWidth="1"/>
    <col min="7" max="7" width="16.28515625" customWidth="1"/>
    <col min="8" max="8" width="18.5703125" customWidth="1"/>
    <col min="9" max="9" width="21.5703125" customWidth="1"/>
    <col min="10" max="10" width="14.28515625" customWidth="1"/>
    <col min="11" max="11" width="12.42578125" customWidth="1"/>
    <col min="12" max="14" width="10.7109375" customWidth="1"/>
    <col min="15" max="15" width="11.7109375" customWidth="1"/>
    <col min="16" max="16" width="11.28515625" customWidth="1"/>
    <col min="17" max="17" width="12" customWidth="1"/>
    <col min="18" max="23" width="8.7109375" customWidth="1"/>
  </cols>
  <sheetData>
    <row r="1" spans="1:21" ht="30" customHeight="1" x14ac:dyDescent="0.25">
      <c r="I1" s="125" t="s">
        <v>144</v>
      </c>
      <c r="J1" s="126"/>
      <c r="K1" s="126"/>
      <c r="L1" s="126"/>
    </row>
    <row r="2" spans="1:21" ht="30" customHeight="1" x14ac:dyDescent="0.25">
      <c r="I2" s="125" t="s">
        <v>141</v>
      </c>
      <c r="J2" s="126"/>
      <c r="K2" s="126"/>
      <c r="L2" s="126"/>
      <c r="M2" s="105"/>
      <c r="N2" s="105"/>
    </row>
    <row r="3" spans="1:21" ht="30" customHeight="1" x14ac:dyDescent="0.25">
      <c r="I3" s="84" t="s">
        <v>142</v>
      </c>
      <c r="J3" s="85"/>
      <c r="K3" s="85"/>
      <c r="L3" s="85"/>
      <c r="M3" s="105"/>
      <c r="N3" s="105"/>
    </row>
    <row r="4" spans="1:21" ht="30" customHeight="1" x14ac:dyDescent="0.25">
      <c r="I4" s="46"/>
      <c r="J4" s="47"/>
      <c r="K4" s="47"/>
      <c r="L4" s="47"/>
    </row>
    <row r="5" spans="1:21" ht="30" customHeight="1" x14ac:dyDescent="0.25">
      <c r="A5" s="86" t="s">
        <v>116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49"/>
    </row>
    <row r="6" spans="1:21" ht="30" customHeight="1" x14ac:dyDescent="0.25">
      <c r="A6" s="48"/>
      <c r="B6" s="48"/>
      <c r="C6" s="48"/>
      <c r="D6" s="48"/>
      <c r="E6" s="102" t="s">
        <v>120</v>
      </c>
      <c r="F6" s="106"/>
      <c r="G6" s="106"/>
      <c r="H6" s="106"/>
      <c r="I6" s="106"/>
      <c r="J6" s="106"/>
      <c r="K6" s="48"/>
      <c r="L6" s="48"/>
      <c r="M6" s="48"/>
      <c r="N6" s="48"/>
      <c r="O6" s="48"/>
      <c r="P6" s="48"/>
      <c r="Q6" s="48"/>
      <c r="R6" s="48"/>
      <c r="S6" s="48"/>
      <c r="T6" s="49"/>
    </row>
    <row r="7" spans="1:21" ht="30" customHeight="1" x14ac:dyDescent="0.25">
      <c r="A7" s="48"/>
      <c r="B7" s="48"/>
      <c r="C7" s="48"/>
      <c r="D7" s="48"/>
      <c r="E7" s="50"/>
      <c r="F7" s="51"/>
      <c r="G7" s="51"/>
      <c r="H7" s="51"/>
      <c r="I7" s="51"/>
      <c r="J7" s="51"/>
      <c r="K7" s="48"/>
      <c r="L7" s="48"/>
      <c r="M7" s="48"/>
      <c r="N7" s="48"/>
      <c r="O7" s="104" t="s">
        <v>118</v>
      </c>
      <c r="P7" s="105"/>
      <c r="Q7" s="105"/>
      <c r="R7" s="105"/>
      <c r="S7" s="105"/>
      <c r="T7" s="105"/>
      <c r="U7" s="105"/>
    </row>
    <row r="8" spans="1:21" ht="26.45" customHeight="1" x14ac:dyDescent="0.25">
      <c r="A8" s="127" t="s">
        <v>86</v>
      </c>
      <c r="B8" s="130" t="s">
        <v>0</v>
      </c>
      <c r="C8" s="131"/>
      <c r="D8" s="131"/>
      <c r="E8" s="131"/>
      <c r="F8" s="131"/>
      <c r="G8" s="132"/>
      <c r="H8" s="130" t="s">
        <v>1</v>
      </c>
      <c r="I8" s="132"/>
      <c r="J8" s="139" t="s">
        <v>121</v>
      </c>
      <c r="K8" s="140"/>
      <c r="L8" s="143" t="s">
        <v>122</v>
      </c>
      <c r="M8" s="140"/>
      <c r="N8" s="143" t="s">
        <v>123</v>
      </c>
      <c r="O8" s="140"/>
      <c r="P8" s="143" t="s">
        <v>124</v>
      </c>
      <c r="Q8" s="140"/>
      <c r="R8" s="143" t="s">
        <v>6</v>
      </c>
      <c r="S8" s="140"/>
    </row>
    <row r="9" spans="1:21" ht="36" customHeight="1" x14ac:dyDescent="0.25">
      <c r="A9" s="128"/>
      <c r="B9" s="133"/>
      <c r="C9" s="134"/>
      <c r="D9" s="134"/>
      <c r="E9" s="134"/>
      <c r="F9" s="134"/>
      <c r="G9" s="135"/>
      <c r="H9" s="136"/>
      <c r="I9" s="138"/>
      <c r="J9" s="141"/>
      <c r="K9" s="142"/>
      <c r="L9" s="144"/>
      <c r="M9" s="142"/>
      <c r="N9" s="144"/>
      <c r="O9" s="142"/>
      <c r="P9" s="144"/>
      <c r="Q9" s="142"/>
      <c r="R9" s="144"/>
      <c r="S9" s="142"/>
    </row>
    <row r="10" spans="1:21" ht="14.25" customHeight="1" x14ac:dyDescent="0.25">
      <c r="A10" s="129"/>
      <c r="B10" s="136"/>
      <c r="C10" s="137"/>
      <c r="D10" s="137"/>
      <c r="E10" s="137"/>
      <c r="F10" s="137"/>
      <c r="G10" s="138"/>
      <c r="H10" s="52" t="s">
        <v>7</v>
      </c>
      <c r="I10" s="53" t="s">
        <v>8</v>
      </c>
      <c r="J10" s="54" t="s">
        <v>7</v>
      </c>
      <c r="K10" s="55" t="s">
        <v>8</v>
      </c>
      <c r="L10" s="56" t="s">
        <v>7</v>
      </c>
      <c r="M10" s="55" t="s">
        <v>8</v>
      </c>
      <c r="N10" s="56" t="s">
        <v>7</v>
      </c>
      <c r="O10" s="55" t="s">
        <v>8</v>
      </c>
      <c r="P10" s="56" t="s">
        <v>7</v>
      </c>
      <c r="Q10" s="55" t="s">
        <v>8</v>
      </c>
      <c r="R10" s="56" t="s">
        <v>7</v>
      </c>
      <c r="S10" s="55" t="s">
        <v>8</v>
      </c>
    </row>
    <row r="11" spans="1:21" ht="14.25" customHeight="1" x14ac:dyDescent="0.25">
      <c r="A11" s="57"/>
      <c r="B11" s="157" t="s">
        <v>92</v>
      </c>
      <c r="C11" s="158"/>
      <c r="D11" s="158"/>
      <c r="E11" s="158"/>
      <c r="F11" s="158"/>
      <c r="G11" s="159"/>
      <c r="H11" s="58">
        <v>196.02</v>
      </c>
      <c r="I11" s="58"/>
      <c r="J11" s="59">
        <v>196.02</v>
      </c>
      <c r="K11" s="59"/>
      <c r="L11" s="59">
        <v>171.14</v>
      </c>
      <c r="M11" s="59"/>
      <c r="N11" s="59">
        <v>171.29</v>
      </c>
      <c r="O11" s="59"/>
      <c r="P11" s="59">
        <v>186.38</v>
      </c>
      <c r="Q11" s="59"/>
      <c r="R11" s="59">
        <v>163.29</v>
      </c>
      <c r="S11" s="59"/>
      <c r="T11" s="60"/>
    </row>
    <row r="12" spans="1:21" ht="14.25" customHeight="1" x14ac:dyDescent="0.25">
      <c r="A12" s="61"/>
      <c r="B12" s="145" t="s">
        <v>125</v>
      </c>
      <c r="C12" s="146"/>
      <c r="D12" s="146"/>
      <c r="E12" s="146"/>
      <c r="F12" s="146"/>
      <c r="G12" s="147"/>
      <c r="H12" s="62">
        <f>J12+L12+N12+P12+R12</f>
        <v>37244.199999999997</v>
      </c>
      <c r="I12" s="63"/>
      <c r="J12" s="59">
        <v>32185</v>
      </c>
      <c r="K12" s="59"/>
      <c r="L12" s="59">
        <v>2803</v>
      </c>
      <c r="M12" s="59"/>
      <c r="N12" s="59">
        <v>243.2</v>
      </c>
      <c r="O12" s="59"/>
      <c r="P12" s="59">
        <v>554</v>
      </c>
      <c r="Q12" s="59"/>
      <c r="R12" s="59">
        <v>1459</v>
      </c>
      <c r="S12" s="59"/>
      <c r="T12" s="60"/>
    </row>
    <row r="13" spans="1:21" ht="14.25" customHeight="1" x14ac:dyDescent="0.25">
      <c r="A13" s="61"/>
      <c r="B13" s="150" t="s">
        <v>126</v>
      </c>
      <c r="C13" s="151"/>
      <c r="D13" s="151"/>
      <c r="E13" s="151"/>
      <c r="F13" s="151"/>
      <c r="G13" s="152"/>
      <c r="H13" s="64">
        <f>H12</f>
        <v>37244.199999999997</v>
      </c>
      <c r="I13" s="65"/>
      <c r="J13" s="66">
        <f>ROUND(J12/H12,4)</f>
        <v>0.86419999999999997</v>
      </c>
      <c r="K13" s="67"/>
      <c r="L13" s="66">
        <f>ROUND(L12/H12,4)</f>
        <v>7.5300000000000006E-2</v>
      </c>
      <c r="M13" s="67"/>
      <c r="N13" s="66">
        <f>ROUND(N12/H12,4)</f>
        <v>6.4999999999999997E-3</v>
      </c>
      <c r="O13" s="67"/>
      <c r="P13" s="66">
        <f>ROUND(P12/H12,4)</f>
        <v>1.49E-2</v>
      </c>
      <c r="Q13" s="67"/>
      <c r="R13" s="66">
        <f>ROUND(R12/H12,4)-0.0001</f>
        <v>3.9099999999999996E-2</v>
      </c>
      <c r="S13" s="67"/>
      <c r="T13" s="60"/>
    </row>
    <row r="14" spans="1:21" ht="14.25" customHeight="1" x14ac:dyDescent="0.25">
      <c r="A14" s="61"/>
      <c r="B14" s="150" t="s">
        <v>127</v>
      </c>
      <c r="C14" s="151"/>
      <c r="D14" s="151"/>
      <c r="E14" s="151"/>
      <c r="F14" s="151"/>
      <c r="G14" s="151"/>
      <c r="H14" s="53">
        <f>J12+L12+N12+R12</f>
        <v>36690.199999999997</v>
      </c>
      <c r="I14" s="68"/>
      <c r="J14" s="69">
        <f>ROUND(J12/$H$14,4)</f>
        <v>0.87719999999999998</v>
      </c>
      <c r="K14" s="70"/>
      <c r="L14" s="69">
        <f>ROUND(L12/$H$14,4)</f>
        <v>7.6399999999999996E-2</v>
      </c>
      <c r="M14" s="70"/>
      <c r="N14" s="69">
        <f>ROUND(N12/$H$14,4)</f>
        <v>6.6E-3</v>
      </c>
      <c r="O14" s="70"/>
      <c r="P14" s="69">
        <v>0</v>
      </c>
      <c r="Q14" s="70"/>
      <c r="R14" s="69">
        <f>ROUND(R12/$H$14,4)</f>
        <v>3.9800000000000002E-2</v>
      </c>
      <c r="S14" s="70"/>
      <c r="T14" s="60"/>
    </row>
    <row r="15" spans="1:21" ht="14.25" customHeight="1" x14ac:dyDescent="0.25">
      <c r="A15" s="55">
        <v>1</v>
      </c>
      <c r="B15" s="148" t="s">
        <v>10</v>
      </c>
      <c r="C15" s="146"/>
      <c r="D15" s="146"/>
      <c r="E15" s="146"/>
      <c r="F15" s="146"/>
      <c r="G15" s="147"/>
      <c r="H15" s="58">
        <f>H16+H22+H24</f>
        <v>1562.6599999999999</v>
      </c>
      <c r="I15" s="58">
        <f t="shared" ref="I15:S15" si="0">I16+I22+I24</f>
        <v>41.95</v>
      </c>
      <c r="J15" s="58">
        <f t="shared" si="0"/>
        <v>2083.83</v>
      </c>
      <c r="K15" s="58">
        <f t="shared" si="0"/>
        <v>64.740000000000009</v>
      </c>
      <c r="L15" s="58">
        <f t="shared" si="0"/>
        <v>181.5</v>
      </c>
      <c r="M15" s="58">
        <f t="shared" si="0"/>
        <v>64.759999999999991</v>
      </c>
      <c r="N15" s="58">
        <f t="shared" si="0"/>
        <v>15.68</v>
      </c>
      <c r="O15" s="58">
        <f t="shared" si="0"/>
        <v>64.44</v>
      </c>
      <c r="P15" s="58">
        <f t="shared" si="0"/>
        <v>-812.88</v>
      </c>
      <c r="Q15" s="58">
        <f t="shared" si="0"/>
        <v>-1467.29</v>
      </c>
      <c r="R15" s="58">
        <f t="shared" si="0"/>
        <v>94.53</v>
      </c>
      <c r="S15" s="58">
        <f t="shared" si="0"/>
        <v>64.789999999999992</v>
      </c>
      <c r="T15" s="60"/>
    </row>
    <row r="16" spans="1:21" ht="14.25" customHeight="1" x14ac:dyDescent="0.25">
      <c r="A16" s="71" t="s">
        <v>13</v>
      </c>
      <c r="B16" s="148" t="s">
        <v>12</v>
      </c>
      <c r="C16" s="146"/>
      <c r="D16" s="146"/>
      <c r="E16" s="146"/>
      <c r="F16" s="146"/>
      <c r="G16" s="147"/>
      <c r="H16" s="72">
        <f>SUM(H17:H21)</f>
        <v>669.79</v>
      </c>
      <c r="I16" s="72">
        <f t="shared" ref="I16:S16" si="1">SUM(I17:I21)</f>
        <v>17.98</v>
      </c>
      <c r="J16" s="72">
        <f t="shared" si="1"/>
        <v>587.54999999999995</v>
      </c>
      <c r="K16" s="72">
        <f t="shared" si="1"/>
        <v>18.25</v>
      </c>
      <c r="L16" s="72">
        <f t="shared" si="1"/>
        <v>51.169999999999995</v>
      </c>
      <c r="M16" s="72">
        <f t="shared" si="1"/>
        <v>18.259999999999998</v>
      </c>
      <c r="N16" s="72">
        <f t="shared" si="1"/>
        <v>4.42</v>
      </c>
      <c r="O16" s="72">
        <f t="shared" si="1"/>
        <v>18.170000000000002</v>
      </c>
      <c r="P16" s="72">
        <f t="shared" si="1"/>
        <v>0</v>
      </c>
      <c r="Q16" s="72">
        <f t="shared" si="1"/>
        <v>0</v>
      </c>
      <c r="R16" s="72">
        <f t="shared" si="1"/>
        <v>26.65</v>
      </c>
      <c r="S16" s="72">
        <f t="shared" si="1"/>
        <v>18.27</v>
      </c>
      <c r="T16" s="60"/>
    </row>
    <row r="17" spans="1:20" ht="14.25" customHeight="1" x14ac:dyDescent="0.25">
      <c r="A17" s="71" t="s">
        <v>15</v>
      </c>
      <c r="B17" s="145" t="s">
        <v>128</v>
      </c>
      <c r="C17" s="146"/>
      <c r="D17" s="146"/>
      <c r="E17" s="146"/>
      <c r="F17" s="146"/>
      <c r="G17" s="147"/>
      <c r="H17" s="73">
        <f>ROUND('[1]ПММ захор.'!J7/1000,2)</f>
        <v>554.52</v>
      </c>
      <c r="I17" s="73">
        <f t="shared" ref="I17:I62" si="2">ROUND(H17/$H$12*1000,2)</f>
        <v>14.89</v>
      </c>
      <c r="J17" s="59">
        <f>ROUND(H17*$J$14,2)+0.01</f>
        <v>486.43</v>
      </c>
      <c r="K17" s="59">
        <f t="shared" ref="K17:K33" si="3">ROUND(J17*1000/$J$12,2)</f>
        <v>15.11</v>
      </c>
      <c r="L17" s="59">
        <f>ROUND(H17*$L$14,2)</f>
        <v>42.37</v>
      </c>
      <c r="M17" s="59">
        <f>ROUND(L17*1000/$L$12,2)</f>
        <v>15.12</v>
      </c>
      <c r="N17" s="59">
        <f>ROUND(H17*$N$14,2)</f>
        <v>3.66</v>
      </c>
      <c r="O17" s="59">
        <f>ROUND(N17*1000/$N$12,2)</f>
        <v>15.05</v>
      </c>
      <c r="P17" s="59">
        <f>ROUND(H17*$P$14,2)</f>
        <v>0</v>
      </c>
      <c r="Q17" s="59">
        <f>ROUND(P17*1000/$P$12,2)</f>
        <v>0</v>
      </c>
      <c r="R17" s="59">
        <f>ROUND(H17*$R$14,2)-0.01</f>
        <v>22.06</v>
      </c>
      <c r="S17" s="59">
        <f>ROUND(R17*1000/$R$12,2)</f>
        <v>15.12</v>
      </c>
      <c r="T17" s="60"/>
    </row>
    <row r="18" spans="1:20" ht="14.25" customHeight="1" x14ac:dyDescent="0.25">
      <c r="A18" s="71" t="s">
        <v>17</v>
      </c>
      <c r="B18" s="145" t="s">
        <v>129</v>
      </c>
      <c r="C18" s="146"/>
      <c r="D18" s="146"/>
      <c r="E18" s="146"/>
      <c r="F18" s="146"/>
      <c r="G18" s="147"/>
      <c r="H18" s="73">
        <f>ROUND('[1]ПММ захор.'!D25/1000,2)</f>
        <v>19.43</v>
      </c>
      <c r="I18" s="73">
        <f t="shared" si="2"/>
        <v>0.52</v>
      </c>
      <c r="J18" s="59">
        <f>ROUND(H18*$J$14,2)+0.01</f>
        <v>17.05</v>
      </c>
      <c r="K18" s="59">
        <f t="shared" si="3"/>
        <v>0.53</v>
      </c>
      <c r="L18" s="59">
        <f t="shared" ref="L18:L21" si="4">ROUND(H18*$L$14,2)</f>
        <v>1.48</v>
      </c>
      <c r="M18" s="59">
        <f t="shared" ref="M18:M21" si="5">ROUND(L18*1000/$L$12,2)</f>
        <v>0.53</v>
      </c>
      <c r="N18" s="59">
        <f t="shared" ref="N18:N21" si="6">ROUND(H18*$N$14,2)</f>
        <v>0.13</v>
      </c>
      <c r="O18" s="59">
        <f t="shared" ref="O18:O21" si="7">ROUND(N18*1000/$N$12,2)</f>
        <v>0.53</v>
      </c>
      <c r="P18" s="59">
        <f t="shared" ref="P18:P21" si="8">ROUND(H18*$P$14,2)</f>
        <v>0</v>
      </c>
      <c r="Q18" s="59">
        <f t="shared" ref="Q18:Q21" si="9">ROUND(P18*1000/$P$12,2)</f>
        <v>0</v>
      </c>
      <c r="R18" s="59">
        <f t="shared" ref="R18:R20" si="10">ROUND(H18*$R$14,2)</f>
        <v>0.77</v>
      </c>
      <c r="S18" s="59">
        <f t="shared" ref="S18:S21" si="11">ROUND(R18*1000/$R$12,2)</f>
        <v>0.53</v>
      </c>
      <c r="T18" s="60"/>
    </row>
    <row r="19" spans="1:20" ht="14.25" customHeight="1" x14ac:dyDescent="0.25">
      <c r="A19" s="71" t="s">
        <v>19</v>
      </c>
      <c r="B19" s="145" t="s">
        <v>96</v>
      </c>
      <c r="C19" s="146"/>
      <c r="D19" s="146"/>
      <c r="E19" s="146"/>
      <c r="F19" s="146"/>
      <c r="G19" s="147"/>
      <c r="H19" s="73">
        <v>0</v>
      </c>
      <c r="I19" s="73">
        <f t="shared" si="2"/>
        <v>0</v>
      </c>
      <c r="J19" s="59">
        <f t="shared" ref="J19:J21" si="12">ROUND(H19*$J$14,2)</f>
        <v>0</v>
      </c>
      <c r="K19" s="59">
        <f t="shared" si="3"/>
        <v>0</v>
      </c>
      <c r="L19" s="59">
        <f t="shared" si="4"/>
        <v>0</v>
      </c>
      <c r="M19" s="59">
        <f t="shared" si="5"/>
        <v>0</v>
      </c>
      <c r="N19" s="59">
        <f t="shared" si="6"/>
        <v>0</v>
      </c>
      <c r="O19" s="59">
        <f t="shared" si="7"/>
        <v>0</v>
      </c>
      <c r="P19" s="59">
        <f t="shared" si="8"/>
        <v>0</v>
      </c>
      <c r="Q19" s="59">
        <f t="shared" si="9"/>
        <v>0</v>
      </c>
      <c r="R19" s="59">
        <f t="shared" si="10"/>
        <v>0</v>
      </c>
      <c r="S19" s="59">
        <f t="shared" si="11"/>
        <v>0</v>
      </c>
      <c r="T19" s="60"/>
    </row>
    <row r="20" spans="1:20" ht="14.25" customHeight="1" x14ac:dyDescent="0.25">
      <c r="A20" s="71" t="s">
        <v>97</v>
      </c>
      <c r="B20" s="145" t="s">
        <v>98</v>
      </c>
      <c r="C20" s="146"/>
      <c r="D20" s="146"/>
      <c r="E20" s="146"/>
      <c r="F20" s="146"/>
      <c r="G20" s="147"/>
      <c r="H20" s="73">
        <v>0</v>
      </c>
      <c r="I20" s="73">
        <f t="shared" si="2"/>
        <v>0</v>
      </c>
      <c r="J20" s="59">
        <f t="shared" si="12"/>
        <v>0</v>
      </c>
      <c r="K20" s="59">
        <f t="shared" si="3"/>
        <v>0</v>
      </c>
      <c r="L20" s="59">
        <f t="shared" si="4"/>
        <v>0</v>
      </c>
      <c r="M20" s="59">
        <f t="shared" si="5"/>
        <v>0</v>
      </c>
      <c r="N20" s="59">
        <f t="shared" si="6"/>
        <v>0</v>
      </c>
      <c r="O20" s="59">
        <f t="shared" si="7"/>
        <v>0</v>
      </c>
      <c r="P20" s="59">
        <f t="shared" si="8"/>
        <v>0</v>
      </c>
      <c r="Q20" s="59">
        <f t="shared" si="9"/>
        <v>0</v>
      </c>
      <c r="R20" s="59">
        <f t="shared" si="10"/>
        <v>0</v>
      </c>
      <c r="S20" s="59">
        <f t="shared" si="11"/>
        <v>0</v>
      </c>
      <c r="T20" s="60"/>
    </row>
    <row r="21" spans="1:20" ht="14.25" customHeight="1" x14ac:dyDescent="0.25">
      <c r="A21" s="71" t="s">
        <v>130</v>
      </c>
      <c r="B21" s="145" t="s">
        <v>131</v>
      </c>
      <c r="C21" s="146"/>
      <c r="D21" s="146"/>
      <c r="E21" s="146"/>
      <c r="F21" s="146"/>
      <c r="G21" s="147"/>
      <c r="H21" s="73">
        <f>ROUND(95841.74/1000,2)</f>
        <v>95.84</v>
      </c>
      <c r="I21" s="73">
        <f t="shared" si="2"/>
        <v>2.57</v>
      </c>
      <c r="J21" s="59">
        <f t="shared" si="12"/>
        <v>84.07</v>
      </c>
      <c r="K21" s="59">
        <f t="shared" si="3"/>
        <v>2.61</v>
      </c>
      <c r="L21" s="59">
        <f t="shared" si="4"/>
        <v>7.32</v>
      </c>
      <c r="M21" s="59">
        <f t="shared" si="5"/>
        <v>2.61</v>
      </c>
      <c r="N21" s="59">
        <f t="shared" si="6"/>
        <v>0.63</v>
      </c>
      <c r="O21" s="59">
        <f t="shared" si="7"/>
        <v>2.59</v>
      </c>
      <c r="P21" s="59">
        <f t="shared" si="8"/>
        <v>0</v>
      </c>
      <c r="Q21" s="59">
        <f t="shared" si="9"/>
        <v>0</v>
      </c>
      <c r="R21" s="59">
        <f>ROUND(H21*$R$14,2)+0.01</f>
        <v>3.82</v>
      </c>
      <c r="S21" s="59">
        <f t="shared" si="11"/>
        <v>2.62</v>
      </c>
      <c r="T21" s="60"/>
    </row>
    <row r="22" spans="1:20" ht="15.75" customHeight="1" x14ac:dyDescent="0.25">
      <c r="A22" s="71" t="s">
        <v>99</v>
      </c>
      <c r="B22" s="148" t="s">
        <v>20</v>
      </c>
      <c r="C22" s="146"/>
      <c r="D22" s="146"/>
      <c r="E22" s="146"/>
      <c r="F22" s="146"/>
      <c r="G22" s="147"/>
      <c r="H22" s="72">
        <f>H23</f>
        <v>914.18</v>
      </c>
      <c r="I22" s="72">
        <f t="shared" ref="I22:S22" si="13">I23</f>
        <v>24.55</v>
      </c>
      <c r="J22" s="72">
        <f t="shared" si="13"/>
        <v>801.92</v>
      </c>
      <c r="K22" s="72">
        <f t="shared" si="13"/>
        <v>24.92</v>
      </c>
      <c r="L22" s="72">
        <f t="shared" si="13"/>
        <v>69.84</v>
      </c>
      <c r="M22" s="72">
        <f t="shared" si="13"/>
        <v>24.92</v>
      </c>
      <c r="N22" s="72">
        <f t="shared" si="13"/>
        <v>6.03</v>
      </c>
      <c r="O22" s="72">
        <f t="shared" si="13"/>
        <v>24.77</v>
      </c>
      <c r="P22" s="72">
        <f t="shared" si="13"/>
        <v>0</v>
      </c>
      <c r="Q22" s="72">
        <f t="shared" si="13"/>
        <v>0</v>
      </c>
      <c r="R22" s="72">
        <f t="shared" si="13"/>
        <v>36.39</v>
      </c>
      <c r="S22" s="72">
        <f t="shared" si="13"/>
        <v>24.94</v>
      </c>
      <c r="T22" s="60"/>
    </row>
    <row r="23" spans="1:20" ht="15.75" customHeight="1" x14ac:dyDescent="0.25">
      <c r="A23" s="71" t="s">
        <v>100</v>
      </c>
      <c r="B23" s="145" t="s">
        <v>132</v>
      </c>
      <c r="C23" s="146"/>
      <c r="D23" s="146"/>
      <c r="E23" s="146"/>
      <c r="F23" s="146"/>
      <c r="G23" s="147"/>
      <c r="H23" s="73">
        <f>ROUND('[1]ФОП захоронен.'!I22/1000,2)</f>
        <v>914.18</v>
      </c>
      <c r="I23" s="73">
        <f t="shared" si="2"/>
        <v>24.55</v>
      </c>
      <c r="J23" s="59">
        <f t="shared" ref="J23" si="14">ROUND(H23*$J$14,2)</f>
        <v>801.92</v>
      </c>
      <c r="K23" s="59">
        <f t="shared" ref="K23" si="15">ROUND(J23*1000/$J$12,2)</f>
        <v>24.92</v>
      </c>
      <c r="L23" s="59">
        <f t="shared" ref="L23" si="16">ROUND(H23*$L$14,2)</f>
        <v>69.84</v>
      </c>
      <c r="M23" s="59">
        <f>ROUND(L23*1000/$L$12,2)</f>
        <v>24.92</v>
      </c>
      <c r="N23" s="59">
        <f t="shared" ref="N23" si="17">ROUND(H23*$N$14,2)</f>
        <v>6.03</v>
      </c>
      <c r="O23" s="59">
        <f>ROUND(N23*1000/$N$12,2)-0.02</f>
        <v>24.77</v>
      </c>
      <c r="P23" s="59">
        <f t="shared" ref="P23" si="18">ROUND(H23*$P$14,2)</f>
        <v>0</v>
      </c>
      <c r="Q23" s="59">
        <f t="shared" ref="Q23:Q29" si="19">ROUND(P23*1000/$P$12,2)</f>
        <v>0</v>
      </c>
      <c r="R23" s="59">
        <f>ROUND(H23*$R$14,2)+0.01</f>
        <v>36.39</v>
      </c>
      <c r="S23" s="59">
        <f>ROUND(R23*1000/$R$12,2)</f>
        <v>24.94</v>
      </c>
      <c r="T23" s="60"/>
    </row>
    <row r="24" spans="1:20" ht="15.75" customHeight="1" x14ac:dyDescent="0.25">
      <c r="A24" s="71" t="s">
        <v>102</v>
      </c>
      <c r="B24" s="148" t="s">
        <v>21</v>
      </c>
      <c r="C24" s="146"/>
      <c r="D24" s="146"/>
      <c r="E24" s="146"/>
      <c r="F24" s="146"/>
      <c r="G24" s="147"/>
      <c r="H24" s="72">
        <f>SUM(H25:H29)</f>
        <v>-21.310000000000059</v>
      </c>
      <c r="I24" s="72">
        <f t="shared" ref="I24:S24" si="20">SUM(I25:I29)</f>
        <v>-0.57999999999999829</v>
      </c>
      <c r="J24" s="72">
        <f t="shared" si="20"/>
        <v>694.36</v>
      </c>
      <c r="K24" s="72">
        <f t="shared" si="20"/>
        <v>21.57</v>
      </c>
      <c r="L24" s="72">
        <f t="shared" si="20"/>
        <v>60.489999999999995</v>
      </c>
      <c r="M24" s="72">
        <f t="shared" si="20"/>
        <v>21.58</v>
      </c>
      <c r="N24" s="72">
        <f t="shared" si="20"/>
        <v>5.23</v>
      </c>
      <c r="O24" s="72">
        <f t="shared" si="20"/>
        <v>21.5</v>
      </c>
      <c r="P24" s="72">
        <f t="shared" si="20"/>
        <v>-812.88</v>
      </c>
      <c r="Q24" s="72">
        <f t="shared" si="20"/>
        <v>-1467.29</v>
      </c>
      <c r="R24" s="72">
        <f t="shared" si="20"/>
        <v>31.490000000000002</v>
      </c>
      <c r="S24" s="72">
        <f t="shared" si="20"/>
        <v>21.58</v>
      </c>
      <c r="T24" s="60"/>
    </row>
    <row r="25" spans="1:20" ht="15.75" customHeight="1" x14ac:dyDescent="0.25">
      <c r="A25" s="71" t="s">
        <v>103</v>
      </c>
      <c r="B25" s="145" t="s">
        <v>133</v>
      </c>
      <c r="C25" s="146"/>
      <c r="D25" s="146"/>
      <c r="E25" s="146"/>
      <c r="F25" s="146"/>
      <c r="G25" s="147"/>
      <c r="H25" s="73">
        <f>ROUND(H23*0.22,2)</f>
        <v>201.12</v>
      </c>
      <c r="I25" s="73">
        <f t="shared" si="2"/>
        <v>5.4</v>
      </c>
      <c r="J25" s="59">
        <f t="shared" ref="J25:J28" si="21">ROUND(H25*$J$14,2)</f>
        <v>176.42</v>
      </c>
      <c r="K25" s="59">
        <f t="shared" ref="K25:K29" si="22">ROUND(J25*1000/$J$12,2)</f>
        <v>5.48</v>
      </c>
      <c r="L25" s="59">
        <f t="shared" ref="L25:L28" si="23">ROUND(H25*$L$14,2)</f>
        <v>15.37</v>
      </c>
      <c r="M25" s="59">
        <f>ROUND(L25*1000/$L$12,2)</f>
        <v>5.48</v>
      </c>
      <c r="N25" s="59">
        <f t="shared" ref="N25:N28" si="24">ROUND(H25*$N$14,2)</f>
        <v>1.33</v>
      </c>
      <c r="O25" s="59">
        <f>ROUND(N25*1000/$N$12,2)</f>
        <v>5.47</v>
      </c>
      <c r="P25" s="59">
        <f t="shared" ref="P25:P28" si="25">ROUND(H25*$P$14,2)</f>
        <v>0</v>
      </c>
      <c r="Q25" s="59">
        <f t="shared" si="19"/>
        <v>0</v>
      </c>
      <c r="R25" s="59">
        <f t="shared" ref="R25:R28" si="26">ROUND(H25*$R$14,2)</f>
        <v>8</v>
      </c>
      <c r="S25" s="59">
        <f>ROUND(R25*1000/$R$12,2)</f>
        <v>5.48</v>
      </c>
      <c r="T25" s="60"/>
    </row>
    <row r="26" spans="1:20" ht="15.75" customHeight="1" x14ac:dyDescent="0.25">
      <c r="A26" s="71" t="s">
        <v>104</v>
      </c>
      <c r="B26" s="145" t="s">
        <v>134</v>
      </c>
      <c r="C26" s="146"/>
      <c r="D26" s="146"/>
      <c r="E26" s="146"/>
      <c r="F26" s="146"/>
      <c r="G26" s="147"/>
      <c r="H26" s="73">
        <f>ROUND('[1]Спец.одяг захорон.'!I20/1000,2)</f>
        <v>5.71</v>
      </c>
      <c r="I26" s="73">
        <f t="shared" si="2"/>
        <v>0.15</v>
      </c>
      <c r="J26" s="59">
        <f t="shared" si="21"/>
        <v>5.01</v>
      </c>
      <c r="K26" s="59">
        <f t="shared" si="22"/>
        <v>0.16</v>
      </c>
      <c r="L26" s="59">
        <f t="shared" si="23"/>
        <v>0.44</v>
      </c>
      <c r="M26" s="59">
        <f>ROUND(L26*1000/$L$12,2)</f>
        <v>0.16</v>
      </c>
      <c r="N26" s="59">
        <f t="shared" si="24"/>
        <v>0.04</v>
      </c>
      <c r="O26" s="59">
        <f t="shared" ref="O26:O29" si="27">ROUND(N26*1000/$N$12,2)</f>
        <v>0.16</v>
      </c>
      <c r="P26" s="59">
        <f t="shared" si="25"/>
        <v>0</v>
      </c>
      <c r="Q26" s="59">
        <f t="shared" si="19"/>
        <v>0</v>
      </c>
      <c r="R26" s="59">
        <f>ROUND(H26*$R$14,2)-0.01</f>
        <v>0.22</v>
      </c>
      <c r="S26" s="59">
        <f>ROUND(R26*1000/$R$12,2)</f>
        <v>0.15</v>
      </c>
      <c r="T26" s="60"/>
    </row>
    <row r="27" spans="1:20" ht="15.75" customHeight="1" x14ac:dyDescent="0.25">
      <c r="A27" s="71" t="s">
        <v>135</v>
      </c>
      <c r="B27" s="145" t="s">
        <v>136</v>
      </c>
      <c r="C27" s="146"/>
      <c r="D27" s="146"/>
      <c r="E27" s="146"/>
      <c r="F27" s="146"/>
      <c r="G27" s="147"/>
      <c r="H27" s="73">
        <f>ROUND((73033.84+5402.42+7902+148578.24)/1000,2)</f>
        <v>234.92</v>
      </c>
      <c r="I27" s="73">
        <f t="shared" si="2"/>
        <v>6.31</v>
      </c>
      <c r="J27" s="59">
        <f t="shared" si="21"/>
        <v>206.07</v>
      </c>
      <c r="K27" s="59">
        <f t="shared" si="22"/>
        <v>6.4</v>
      </c>
      <c r="L27" s="59">
        <f t="shared" si="23"/>
        <v>17.95</v>
      </c>
      <c r="M27" s="59">
        <f>ROUND(L27*1000/$L$12,2)</f>
        <v>6.4</v>
      </c>
      <c r="N27" s="59">
        <f t="shared" si="24"/>
        <v>1.55</v>
      </c>
      <c r="O27" s="59">
        <f t="shared" si="27"/>
        <v>6.37</v>
      </c>
      <c r="P27" s="59">
        <f t="shared" si="25"/>
        <v>0</v>
      </c>
      <c r="Q27" s="59">
        <f t="shared" si="19"/>
        <v>0</v>
      </c>
      <c r="R27" s="59">
        <f t="shared" si="26"/>
        <v>9.35</v>
      </c>
      <c r="S27" s="59">
        <f>ROUND(R27*1000/$R$12,2)</f>
        <v>6.41</v>
      </c>
      <c r="T27" s="60"/>
    </row>
    <row r="28" spans="1:20" ht="15.75" customHeight="1" x14ac:dyDescent="0.25">
      <c r="A28" s="71" t="s">
        <v>137</v>
      </c>
      <c r="B28" s="145" t="s">
        <v>138</v>
      </c>
      <c r="C28" s="146"/>
      <c r="D28" s="146"/>
      <c r="E28" s="146"/>
      <c r="F28" s="146"/>
      <c r="G28" s="147"/>
      <c r="H28" s="73">
        <f>ROUND('[1]Екологічний податок'!K8/1000,2)</f>
        <v>349.82</v>
      </c>
      <c r="I28" s="73">
        <f t="shared" si="2"/>
        <v>9.39</v>
      </c>
      <c r="J28" s="59">
        <f t="shared" si="21"/>
        <v>306.86</v>
      </c>
      <c r="K28" s="59">
        <f t="shared" si="22"/>
        <v>9.5299999999999994</v>
      </c>
      <c r="L28" s="59">
        <f t="shared" si="23"/>
        <v>26.73</v>
      </c>
      <c r="M28" s="59">
        <f>ROUND(L28*1000/$L$12,2)</f>
        <v>9.5399999999999991</v>
      </c>
      <c r="N28" s="59">
        <f t="shared" si="24"/>
        <v>2.31</v>
      </c>
      <c r="O28" s="59">
        <f t="shared" si="27"/>
        <v>9.5</v>
      </c>
      <c r="P28" s="59">
        <f t="shared" si="25"/>
        <v>0</v>
      </c>
      <c r="Q28" s="59">
        <f t="shared" si="19"/>
        <v>0</v>
      </c>
      <c r="R28" s="59">
        <f t="shared" si="26"/>
        <v>13.92</v>
      </c>
      <c r="S28" s="59">
        <f>ROUND(R28*1000/$R$12,2)</f>
        <v>9.5399999999999991</v>
      </c>
      <c r="T28" s="60"/>
    </row>
    <row r="29" spans="1:20" ht="15.75" customHeight="1" x14ac:dyDescent="0.25">
      <c r="A29" s="71" t="s">
        <v>139</v>
      </c>
      <c r="B29" s="150" t="s">
        <v>140</v>
      </c>
      <c r="C29" s="151"/>
      <c r="D29" s="151"/>
      <c r="E29" s="151"/>
      <c r="F29" s="151"/>
      <c r="G29" s="152"/>
      <c r="H29" s="73">
        <f>-ROUND('[1]Надходження РЗВ'!D16/1000,2)</f>
        <v>-812.88</v>
      </c>
      <c r="I29" s="73">
        <f t="shared" si="2"/>
        <v>-21.83</v>
      </c>
      <c r="J29" s="59">
        <v>0</v>
      </c>
      <c r="K29" s="59">
        <f t="shared" si="22"/>
        <v>0</v>
      </c>
      <c r="L29" s="74">
        <v>0</v>
      </c>
      <c r="M29" s="59">
        <f>ROUND(L29*1000/$L$12,2)</f>
        <v>0</v>
      </c>
      <c r="N29" s="74">
        <v>0</v>
      </c>
      <c r="O29" s="59">
        <f t="shared" si="27"/>
        <v>0</v>
      </c>
      <c r="P29" s="74">
        <f>H29</f>
        <v>-812.88</v>
      </c>
      <c r="Q29" s="59">
        <f t="shared" si="19"/>
        <v>-1467.29</v>
      </c>
      <c r="R29" s="74">
        <v>0</v>
      </c>
      <c r="S29" s="59">
        <f>ROUND(R29*1000/$R$12,2)</f>
        <v>0</v>
      </c>
      <c r="T29" s="60"/>
    </row>
    <row r="30" spans="1:20" ht="15.75" customHeight="1" x14ac:dyDescent="0.25">
      <c r="A30" s="71" t="s">
        <v>22</v>
      </c>
      <c r="B30" s="148" t="s">
        <v>23</v>
      </c>
      <c r="C30" s="146"/>
      <c r="D30" s="146"/>
      <c r="E30" s="146"/>
      <c r="F30" s="146"/>
      <c r="G30" s="147"/>
      <c r="H30" s="72">
        <f>SUM(H31:H33)</f>
        <v>157.94999999999999</v>
      </c>
      <c r="I30" s="72">
        <f t="shared" ref="I30:S30" si="28">SUM(I31:I33)</f>
        <v>4.24</v>
      </c>
      <c r="J30" s="72">
        <f t="shared" si="28"/>
        <v>136.52000000000001</v>
      </c>
      <c r="K30" s="72">
        <f t="shared" si="28"/>
        <v>4.24</v>
      </c>
      <c r="L30" s="72">
        <f t="shared" si="28"/>
        <v>11.889999999999999</v>
      </c>
      <c r="M30" s="72">
        <f t="shared" si="28"/>
        <v>4.24</v>
      </c>
      <c r="N30" s="72">
        <f t="shared" si="28"/>
        <v>1.02</v>
      </c>
      <c r="O30" s="72">
        <f t="shared" si="28"/>
        <v>4.1900000000000004</v>
      </c>
      <c r="P30" s="72">
        <f t="shared" si="28"/>
        <v>2.35</v>
      </c>
      <c r="Q30" s="72">
        <f t="shared" si="28"/>
        <v>4.25</v>
      </c>
      <c r="R30" s="72">
        <f t="shared" si="28"/>
        <v>6.169999999999999</v>
      </c>
      <c r="S30" s="72">
        <f t="shared" si="28"/>
        <v>4.22</v>
      </c>
      <c r="T30" s="60"/>
    </row>
    <row r="31" spans="1:20" ht="15.75" customHeight="1" x14ac:dyDescent="0.25">
      <c r="A31" s="71" t="s">
        <v>24</v>
      </c>
      <c r="B31" s="145" t="s">
        <v>25</v>
      </c>
      <c r="C31" s="146"/>
      <c r="D31" s="146"/>
      <c r="E31" s="146"/>
      <c r="F31" s="146"/>
      <c r="G31" s="147"/>
      <c r="H31" s="73">
        <f>ROUND('[1]Загальворибн.витр.'!P5/1000,2)</f>
        <v>128.19999999999999</v>
      </c>
      <c r="I31" s="73">
        <f>ROUND(H31/$H$12*1000,2)</f>
        <v>3.44</v>
      </c>
      <c r="J31" s="59">
        <f>ROUND(H31*$J$13,2)+0.01</f>
        <v>110.80000000000001</v>
      </c>
      <c r="K31" s="59">
        <f t="shared" si="3"/>
        <v>3.44</v>
      </c>
      <c r="L31" s="59">
        <f>ROUND(H31*$L$13,2)</f>
        <v>9.65</v>
      </c>
      <c r="M31" s="59">
        <f>ROUND(L31*1000/$L$12,2)</f>
        <v>3.44</v>
      </c>
      <c r="N31" s="59">
        <f>ROUND(H31*$N$13,2)</f>
        <v>0.83</v>
      </c>
      <c r="O31" s="59">
        <f>ROUND(N31*1000/$N$12,2)</f>
        <v>3.41</v>
      </c>
      <c r="P31" s="59">
        <f>ROUND(H31*$P$13,2)</f>
        <v>1.91</v>
      </c>
      <c r="Q31" s="59">
        <f>ROUND(P31*1000/$P$12,2)</f>
        <v>3.45</v>
      </c>
      <c r="R31" s="59">
        <f>ROUND(H31*$R$13,2)</f>
        <v>5.01</v>
      </c>
      <c r="S31" s="59">
        <f>ROUND(R31*1000/$R$12,2)</f>
        <v>3.43</v>
      </c>
      <c r="T31" s="60"/>
    </row>
    <row r="32" spans="1:20" ht="15.75" customHeight="1" x14ac:dyDescent="0.25">
      <c r="A32" s="71" t="s">
        <v>26</v>
      </c>
      <c r="B32" s="145" t="s">
        <v>27</v>
      </c>
      <c r="C32" s="146"/>
      <c r="D32" s="146"/>
      <c r="E32" s="146"/>
      <c r="F32" s="146"/>
      <c r="G32" s="147"/>
      <c r="H32" s="73">
        <f>ROUND('[1]Загальворибн.витр.'!P6/1000,2)</f>
        <v>28.2</v>
      </c>
      <c r="I32" s="73">
        <f t="shared" ref="I32:I33" si="29">ROUND(H32/$H$12*1000,2)</f>
        <v>0.76</v>
      </c>
      <c r="J32" s="59">
        <f>ROUND(H32*$J$13,2)+0.01</f>
        <v>24.380000000000003</v>
      </c>
      <c r="K32" s="59">
        <f t="shared" si="3"/>
        <v>0.76</v>
      </c>
      <c r="L32" s="59">
        <f t="shared" ref="L32:L33" si="30">ROUND(H32*$L$13,2)</f>
        <v>2.12</v>
      </c>
      <c r="M32" s="59">
        <f t="shared" ref="M32:M33" si="31">ROUND(L32*1000/$L$12,2)</f>
        <v>0.76</v>
      </c>
      <c r="N32" s="59">
        <f t="shared" ref="N32:N33" si="32">ROUND(H32*$N$13,2)</f>
        <v>0.18</v>
      </c>
      <c r="O32" s="59">
        <f t="shared" ref="O32:O33" si="33">ROUND(N32*1000/$N$12,2)</f>
        <v>0.74</v>
      </c>
      <c r="P32" s="59">
        <f t="shared" ref="P32:P33" si="34">ROUND(H32*$P$13,2)</f>
        <v>0.42</v>
      </c>
      <c r="Q32" s="59">
        <f t="shared" ref="Q32:Q33" si="35">ROUND(P32*1000/$P$12,2)</f>
        <v>0.76</v>
      </c>
      <c r="R32" s="59">
        <f>ROUND(H32*$R$13,2)</f>
        <v>1.1000000000000001</v>
      </c>
      <c r="S32" s="59">
        <f t="shared" ref="S32:S33" si="36">ROUND(R32*1000/$R$12,2)</f>
        <v>0.75</v>
      </c>
      <c r="T32" s="60"/>
    </row>
    <row r="33" spans="1:20" ht="15.75" customHeight="1" x14ac:dyDescent="0.25">
      <c r="A33" s="71" t="s">
        <v>28</v>
      </c>
      <c r="B33" s="145" t="s">
        <v>29</v>
      </c>
      <c r="C33" s="146"/>
      <c r="D33" s="146"/>
      <c r="E33" s="146"/>
      <c r="F33" s="146"/>
      <c r="G33" s="147"/>
      <c r="H33" s="73">
        <f>ROUND('[1]Загальворибн.витр.'!P7/1000,2)</f>
        <v>1.55</v>
      </c>
      <c r="I33" s="73">
        <f t="shared" si="29"/>
        <v>0.04</v>
      </c>
      <c r="J33" s="59">
        <f t="shared" ref="J33" si="37">ROUND(H33*$J$13,2)</f>
        <v>1.34</v>
      </c>
      <c r="K33" s="59">
        <f t="shared" si="3"/>
        <v>0.04</v>
      </c>
      <c r="L33" s="59">
        <f t="shared" si="30"/>
        <v>0.12</v>
      </c>
      <c r="M33" s="59">
        <f t="shared" si="31"/>
        <v>0.04</v>
      </c>
      <c r="N33" s="59">
        <f t="shared" si="32"/>
        <v>0.01</v>
      </c>
      <c r="O33" s="59">
        <f t="shared" si="33"/>
        <v>0.04</v>
      </c>
      <c r="P33" s="59">
        <f t="shared" si="34"/>
        <v>0.02</v>
      </c>
      <c r="Q33" s="59">
        <f t="shared" si="35"/>
        <v>0.04</v>
      </c>
      <c r="R33" s="59">
        <f>ROUND(H33*$R$13,2)</f>
        <v>0.06</v>
      </c>
      <c r="S33" s="59">
        <f t="shared" si="36"/>
        <v>0.04</v>
      </c>
      <c r="T33" s="60"/>
    </row>
    <row r="34" spans="1:20" ht="15.75" customHeight="1" x14ac:dyDescent="0.25">
      <c r="A34" s="71"/>
      <c r="B34" s="148" t="s">
        <v>107</v>
      </c>
      <c r="C34" s="146"/>
      <c r="D34" s="146"/>
      <c r="E34" s="146"/>
      <c r="F34" s="146"/>
      <c r="G34" s="147"/>
      <c r="H34" s="72">
        <f>H15+H30</f>
        <v>1720.61</v>
      </c>
      <c r="I34" s="72">
        <f t="shared" ref="I34:S34" si="38">I15+I30</f>
        <v>46.190000000000005</v>
      </c>
      <c r="J34" s="72">
        <f t="shared" si="38"/>
        <v>2220.35</v>
      </c>
      <c r="K34" s="72">
        <f t="shared" si="38"/>
        <v>68.98</v>
      </c>
      <c r="L34" s="72">
        <f t="shared" si="38"/>
        <v>193.39</v>
      </c>
      <c r="M34" s="72">
        <f t="shared" si="38"/>
        <v>68.999999999999986</v>
      </c>
      <c r="N34" s="72">
        <f t="shared" si="38"/>
        <v>16.7</v>
      </c>
      <c r="O34" s="72">
        <f t="shared" si="38"/>
        <v>68.63</v>
      </c>
      <c r="P34" s="72">
        <f t="shared" si="38"/>
        <v>-810.53</v>
      </c>
      <c r="Q34" s="72">
        <f t="shared" si="38"/>
        <v>-1463.04</v>
      </c>
      <c r="R34" s="72">
        <f t="shared" si="38"/>
        <v>100.7</v>
      </c>
      <c r="S34" s="72">
        <f t="shared" si="38"/>
        <v>69.009999999999991</v>
      </c>
      <c r="T34" s="60"/>
    </row>
    <row r="35" spans="1:20" ht="15.75" customHeight="1" x14ac:dyDescent="0.25">
      <c r="A35" s="71" t="s">
        <v>31</v>
      </c>
      <c r="B35" s="148" t="s">
        <v>32</v>
      </c>
      <c r="C35" s="146"/>
      <c r="D35" s="146"/>
      <c r="E35" s="146"/>
      <c r="F35" s="146"/>
      <c r="G35" s="147"/>
      <c r="H35" s="72">
        <f>SUM(H36:H50)</f>
        <v>640.9100000000002</v>
      </c>
      <c r="I35" s="72">
        <f t="shared" ref="I35:S35" si="39">SUM(I36:I50)</f>
        <v>17.220000000000002</v>
      </c>
      <c r="J35" s="72">
        <f t="shared" si="39"/>
        <v>553.87999999999988</v>
      </c>
      <c r="K35" s="72">
        <f t="shared" si="39"/>
        <v>17.220000000000002</v>
      </c>
      <c r="L35" s="72">
        <f t="shared" si="39"/>
        <v>48.239999999999995</v>
      </c>
      <c r="M35" s="72">
        <f t="shared" si="39"/>
        <v>17.22</v>
      </c>
      <c r="N35" s="72">
        <f t="shared" si="39"/>
        <v>4.169999999999999</v>
      </c>
      <c r="O35" s="72">
        <f t="shared" si="39"/>
        <v>17.149999999999999</v>
      </c>
      <c r="P35" s="72">
        <f t="shared" si="39"/>
        <v>9.5599999999999987</v>
      </c>
      <c r="Q35" s="72">
        <f t="shared" si="39"/>
        <v>17.25</v>
      </c>
      <c r="R35" s="72">
        <f t="shared" si="39"/>
        <v>25.060000000000006</v>
      </c>
      <c r="S35" s="72">
        <f t="shared" si="39"/>
        <v>17.200000000000003</v>
      </c>
      <c r="T35" s="60"/>
    </row>
    <row r="36" spans="1:20" ht="15.75" customHeight="1" x14ac:dyDescent="0.25">
      <c r="A36" s="71" t="s">
        <v>33</v>
      </c>
      <c r="B36" s="145" t="s">
        <v>34</v>
      </c>
      <c r="C36" s="146"/>
      <c r="D36" s="146"/>
      <c r="E36" s="146"/>
      <c r="F36" s="146"/>
      <c r="G36" s="147"/>
      <c r="H36" s="73">
        <f>ROUND('[1] Адмін.витрати'!L5/1000,2)</f>
        <v>435.03</v>
      </c>
      <c r="I36" s="73">
        <f t="shared" si="2"/>
        <v>11.68</v>
      </c>
      <c r="J36" s="59">
        <f>ROUND(H36*$J$13,2)-0.01</f>
        <v>375.94</v>
      </c>
      <c r="K36" s="59">
        <f t="shared" ref="K36:K50" si="40">ROUND(J36*1000/$J$12,2)</f>
        <v>11.68</v>
      </c>
      <c r="L36" s="59">
        <f>ROUND(H36*$L$13,2)</f>
        <v>32.76</v>
      </c>
      <c r="M36" s="59">
        <f>ROUND(L36*1000/$L$12,2)</f>
        <v>11.69</v>
      </c>
      <c r="N36" s="59">
        <f>ROUND(H36*$N$13,2)</f>
        <v>2.83</v>
      </c>
      <c r="O36" s="59">
        <f>ROUND(N36*1000/$N$12,2)</f>
        <v>11.64</v>
      </c>
      <c r="P36" s="59">
        <f>ROUND(H36*$P$13,2)</f>
        <v>6.48</v>
      </c>
      <c r="Q36" s="59">
        <f>ROUND(P36*1000/$P$12,2)</f>
        <v>11.7</v>
      </c>
      <c r="R36" s="59">
        <f>ROUND(H36*$R$13,2)+0.01</f>
        <v>17.020000000000003</v>
      </c>
      <c r="S36" s="59">
        <f>ROUND(R36*1000/$R$12,2)</f>
        <v>11.67</v>
      </c>
      <c r="T36" s="60"/>
    </row>
    <row r="37" spans="1:20" ht="15.75" customHeight="1" x14ac:dyDescent="0.25">
      <c r="A37" s="71" t="s">
        <v>35</v>
      </c>
      <c r="B37" s="149" t="s">
        <v>27</v>
      </c>
      <c r="C37" s="146"/>
      <c r="D37" s="146"/>
      <c r="E37" s="146"/>
      <c r="F37" s="146"/>
      <c r="G37" s="147"/>
      <c r="H37" s="73">
        <f>ROUND('[1] Адмін.витрати'!L6/1000,2)</f>
        <v>95.71</v>
      </c>
      <c r="I37" s="73">
        <f t="shared" si="2"/>
        <v>2.57</v>
      </c>
      <c r="J37" s="59">
        <f>ROUND(H37*$J$13,2)+0.01</f>
        <v>82.72</v>
      </c>
      <c r="K37" s="59">
        <f t="shared" si="40"/>
        <v>2.57</v>
      </c>
      <c r="L37" s="59">
        <f t="shared" ref="L37:L50" si="41">ROUND(H37*$L$13,2)</f>
        <v>7.21</v>
      </c>
      <c r="M37" s="59">
        <f t="shared" ref="M37:M62" si="42">ROUND(L37*1000/$L$12,2)</f>
        <v>2.57</v>
      </c>
      <c r="N37" s="59">
        <f t="shared" ref="N37:N50" si="43">ROUND(H37*$N$13,2)</f>
        <v>0.62</v>
      </c>
      <c r="O37" s="59">
        <f t="shared" ref="O37:O50" si="44">ROUND(N37*1000/$N$12,2)</f>
        <v>2.5499999999999998</v>
      </c>
      <c r="P37" s="59">
        <f t="shared" ref="P37:P50" si="45">ROUND(H37*$P$13,2)</f>
        <v>1.43</v>
      </c>
      <c r="Q37" s="59">
        <f t="shared" ref="Q37:Q50" si="46">ROUND(P37*1000/$P$12,2)</f>
        <v>2.58</v>
      </c>
      <c r="R37" s="59">
        <f>ROUND(H37*$R$13,2)-0.01</f>
        <v>3.7300000000000004</v>
      </c>
      <c r="S37" s="59">
        <f t="shared" ref="S37:S62" si="47">ROUND(R37*1000/$R$12,2)</f>
        <v>2.56</v>
      </c>
      <c r="T37" s="60"/>
    </row>
    <row r="38" spans="1:20" ht="15.75" customHeight="1" x14ac:dyDescent="0.25">
      <c r="A38" s="71" t="s">
        <v>36</v>
      </c>
      <c r="B38" s="145" t="s">
        <v>37</v>
      </c>
      <c r="C38" s="146"/>
      <c r="D38" s="146"/>
      <c r="E38" s="146"/>
      <c r="F38" s="146"/>
      <c r="G38" s="147"/>
      <c r="H38" s="73">
        <f>ROUND('[1] Адмін.витрати'!L7/1000,2)</f>
        <v>13.08</v>
      </c>
      <c r="I38" s="73">
        <f t="shared" si="2"/>
        <v>0.35</v>
      </c>
      <c r="J38" s="59">
        <f t="shared" ref="J38:J50" si="48">ROUND(H38*$J$13,2)</f>
        <v>11.3</v>
      </c>
      <c r="K38" s="59">
        <f t="shared" si="40"/>
        <v>0.35</v>
      </c>
      <c r="L38" s="59">
        <f t="shared" si="41"/>
        <v>0.98</v>
      </c>
      <c r="M38" s="59">
        <f t="shared" si="42"/>
        <v>0.35</v>
      </c>
      <c r="N38" s="59">
        <f t="shared" si="43"/>
        <v>0.09</v>
      </c>
      <c r="O38" s="59">
        <f t="shared" si="44"/>
        <v>0.37</v>
      </c>
      <c r="P38" s="59">
        <f t="shared" si="45"/>
        <v>0.19</v>
      </c>
      <c r="Q38" s="59">
        <f t="shared" si="46"/>
        <v>0.34</v>
      </c>
      <c r="R38" s="59">
        <f>ROUND(H38*$R$13,2)+0.01</f>
        <v>0.52</v>
      </c>
      <c r="S38" s="59">
        <f t="shared" si="47"/>
        <v>0.36</v>
      </c>
      <c r="T38" s="60"/>
    </row>
    <row r="39" spans="1:20" ht="17.25" customHeight="1" x14ac:dyDescent="0.25">
      <c r="A39" s="71" t="s">
        <v>38</v>
      </c>
      <c r="B39" s="153" t="s">
        <v>39</v>
      </c>
      <c r="C39" s="154"/>
      <c r="D39" s="154"/>
      <c r="E39" s="154"/>
      <c r="F39" s="154"/>
      <c r="G39" s="155"/>
      <c r="H39" s="73">
        <f>ROUND('[1] Адмін.витрати'!L8/1000,2)</f>
        <v>0.03</v>
      </c>
      <c r="I39" s="73">
        <f t="shared" si="2"/>
        <v>0</v>
      </c>
      <c r="J39" s="59">
        <f>ROUND(H39*$J$13,2)</f>
        <v>0.03</v>
      </c>
      <c r="K39" s="59">
        <f t="shared" si="40"/>
        <v>0</v>
      </c>
      <c r="L39" s="59">
        <f t="shared" si="41"/>
        <v>0</v>
      </c>
      <c r="M39" s="59">
        <f t="shared" si="42"/>
        <v>0</v>
      </c>
      <c r="N39" s="59">
        <f t="shared" si="43"/>
        <v>0</v>
      </c>
      <c r="O39" s="59">
        <f t="shared" si="44"/>
        <v>0</v>
      </c>
      <c r="P39" s="59">
        <f t="shared" si="45"/>
        <v>0</v>
      </c>
      <c r="Q39" s="59">
        <f t="shared" si="46"/>
        <v>0</v>
      </c>
      <c r="R39" s="59">
        <f t="shared" ref="R39:R50" si="49">ROUND(H39*$R$13,2)</f>
        <v>0</v>
      </c>
      <c r="S39" s="59">
        <f t="shared" si="47"/>
        <v>0</v>
      </c>
      <c r="T39" s="60"/>
    </row>
    <row r="40" spans="1:20" ht="26.25" customHeight="1" x14ac:dyDescent="0.25">
      <c r="A40" s="71" t="s">
        <v>40</v>
      </c>
      <c r="B40" s="145" t="s">
        <v>41</v>
      </c>
      <c r="C40" s="146"/>
      <c r="D40" s="146"/>
      <c r="E40" s="146"/>
      <c r="F40" s="146"/>
      <c r="G40" s="147"/>
      <c r="H40" s="73">
        <f>ROUND('[1] Адмін.витрати'!L9/1000,2)</f>
        <v>13.07</v>
      </c>
      <c r="I40" s="73">
        <f t="shared" si="2"/>
        <v>0.35</v>
      </c>
      <c r="J40" s="59">
        <f>ROUND(H40*$J$13,2)+0.01</f>
        <v>11.31</v>
      </c>
      <c r="K40" s="59">
        <f t="shared" si="40"/>
        <v>0.35</v>
      </c>
      <c r="L40" s="59">
        <f t="shared" si="41"/>
        <v>0.98</v>
      </c>
      <c r="M40" s="59">
        <f t="shared" si="42"/>
        <v>0.35</v>
      </c>
      <c r="N40" s="59">
        <f t="shared" si="43"/>
        <v>0.08</v>
      </c>
      <c r="O40" s="59">
        <f t="shared" si="44"/>
        <v>0.33</v>
      </c>
      <c r="P40" s="59">
        <f t="shared" si="45"/>
        <v>0.19</v>
      </c>
      <c r="Q40" s="59">
        <f t="shared" si="46"/>
        <v>0.34</v>
      </c>
      <c r="R40" s="59">
        <f t="shared" si="49"/>
        <v>0.51</v>
      </c>
      <c r="S40" s="59">
        <f t="shared" si="47"/>
        <v>0.35</v>
      </c>
      <c r="T40" s="60"/>
    </row>
    <row r="41" spans="1:20" ht="15.75" customHeight="1" x14ac:dyDescent="0.25">
      <c r="A41" s="71" t="s">
        <v>42</v>
      </c>
      <c r="B41" s="145" t="s">
        <v>43</v>
      </c>
      <c r="C41" s="146"/>
      <c r="D41" s="146"/>
      <c r="E41" s="146"/>
      <c r="F41" s="146"/>
      <c r="G41" s="147"/>
      <c r="H41" s="73">
        <f>ROUND('[1] Адмін.витрати'!L10/1000,2)</f>
        <v>11.15</v>
      </c>
      <c r="I41" s="73">
        <f t="shared" si="2"/>
        <v>0.3</v>
      </c>
      <c r="J41" s="59">
        <f>ROUND(H41*$J$13,2)-0.01</f>
        <v>9.6300000000000008</v>
      </c>
      <c r="K41" s="59">
        <f t="shared" si="40"/>
        <v>0.3</v>
      </c>
      <c r="L41" s="59">
        <f t="shared" si="41"/>
        <v>0.84</v>
      </c>
      <c r="M41" s="59">
        <f t="shared" si="42"/>
        <v>0.3</v>
      </c>
      <c r="N41" s="59">
        <f t="shared" si="43"/>
        <v>7.0000000000000007E-2</v>
      </c>
      <c r="O41" s="59">
        <f t="shared" si="44"/>
        <v>0.28999999999999998</v>
      </c>
      <c r="P41" s="59">
        <f t="shared" si="45"/>
        <v>0.17</v>
      </c>
      <c r="Q41" s="59">
        <f t="shared" si="46"/>
        <v>0.31</v>
      </c>
      <c r="R41" s="59">
        <f t="shared" si="49"/>
        <v>0.44</v>
      </c>
      <c r="S41" s="59">
        <f t="shared" si="47"/>
        <v>0.3</v>
      </c>
      <c r="T41" s="60"/>
    </row>
    <row r="42" spans="1:20" ht="15.75" customHeight="1" x14ac:dyDescent="0.25">
      <c r="A42" s="71" t="s">
        <v>44</v>
      </c>
      <c r="B42" s="145" t="s">
        <v>45</v>
      </c>
      <c r="C42" s="146"/>
      <c r="D42" s="146"/>
      <c r="E42" s="146"/>
      <c r="F42" s="146"/>
      <c r="G42" s="147"/>
      <c r="H42" s="73">
        <f>ROUND('[1] Адмін.витрати'!L11/1000,2)</f>
        <v>3.29</v>
      </c>
      <c r="I42" s="73">
        <f t="shared" si="2"/>
        <v>0.09</v>
      </c>
      <c r="J42" s="59">
        <f t="shared" si="48"/>
        <v>2.84</v>
      </c>
      <c r="K42" s="59">
        <f t="shared" si="40"/>
        <v>0.09</v>
      </c>
      <c r="L42" s="59">
        <f t="shared" si="41"/>
        <v>0.25</v>
      </c>
      <c r="M42" s="59">
        <f t="shared" si="42"/>
        <v>0.09</v>
      </c>
      <c r="N42" s="59">
        <f t="shared" si="43"/>
        <v>0.02</v>
      </c>
      <c r="O42" s="59">
        <f t="shared" si="44"/>
        <v>0.08</v>
      </c>
      <c r="P42" s="59">
        <f t="shared" si="45"/>
        <v>0.05</v>
      </c>
      <c r="Q42" s="59">
        <f t="shared" si="46"/>
        <v>0.09</v>
      </c>
      <c r="R42" s="59">
        <f t="shared" si="49"/>
        <v>0.13</v>
      </c>
      <c r="S42" s="59">
        <f t="shared" si="47"/>
        <v>0.09</v>
      </c>
      <c r="T42" s="60"/>
    </row>
    <row r="43" spans="1:20" ht="24" customHeight="1" x14ac:dyDescent="0.25">
      <c r="A43" s="71" t="s">
        <v>46</v>
      </c>
      <c r="B43" s="145" t="s">
        <v>47</v>
      </c>
      <c r="C43" s="146"/>
      <c r="D43" s="146"/>
      <c r="E43" s="146"/>
      <c r="F43" s="146"/>
      <c r="G43" s="147"/>
      <c r="H43" s="73">
        <f>ROUND('[1] Адмін.витрати'!L12/1000,2)</f>
        <v>9.1999999999999993</v>
      </c>
      <c r="I43" s="73">
        <f t="shared" si="2"/>
        <v>0.25</v>
      </c>
      <c r="J43" s="59">
        <f>ROUND(H43*$J$13,2)+0.01</f>
        <v>7.96</v>
      </c>
      <c r="K43" s="59">
        <f t="shared" si="40"/>
        <v>0.25</v>
      </c>
      <c r="L43" s="59">
        <f t="shared" si="41"/>
        <v>0.69</v>
      </c>
      <c r="M43" s="59">
        <f t="shared" si="42"/>
        <v>0.25</v>
      </c>
      <c r="N43" s="59">
        <f t="shared" si="43"/>
        <v>0.06</v>
      </c>
      <c r="O43" s="59">
        <f t="shared" si="44"/>
        <v>0.25</v>
      </c>
      <c r="P43" s="59">
        <f t="shared" si="45"/>
        <v>0.14000000000000001</v>
      </c>
      <c r="Q43" s="59">
        <f t="shared" si="46"/>
        <v>0.25</v>
      </c>
      <c r="R43" s="59">
        <f>ROUND(H43*$R$13,2)-0.01</f>
        <v>0.35</v>
      </c>
      <c r="S43" s="59">
        <f t="shared" si="47"/>
        <v>0.24</v>
      </c>
      <c r="T43" s="60"/>
    </row>
    <row r="44" spans="1:20" ht="15.75" customHeight="1" x14ac:dyDescent="0.25">
      <c r="A44" s="75" t="s">
        <v>48</v>
      </c>
      <c r="B44" s="145" t="s">
        <v>49</v>
      </c>
      <c r="C44" s="146"/>
      <c r="D44" s="146"/>
      <c r="E44" s="146"/>
      <c r="F44" s="146"/>
      <c r="G44" s="147"/>
      <c r="H44" s="73">
        <f>ROUND('[1] Адмін.витрати'!L13/1000,2)</f>
        <v>4.6900000000000004</v>
      </c>
      <c r="I44" s="73">
        <f t="shared" si="2"/>
        <v>0.13</v>
      </c>
      <c r="J44" s="59">
        <f>ROUND(H44*$J$13,2)+0.01</f>
        <v>4.0599999999999996</v>
      </c>
      <c r="K44" s="59">
        <f t="shared" si="40"/>
        <v>0.13</v>
      </c>
      <c r="L44" s="59">
        <f t="shared" si="41"/>
        <v>0.35</v>
      </c>
      <c r="M44" s="59">
        <f t="shared" si="42"/>
        <v>0.12</v>
      </c>
      <c r="N44" s="59">
        <f t="shared" si="43"/>
        <v>0.03</v>
      </c>
      <c r="O44" s="59">
        <f t="shared" si="44"/>
        <v>0.12</v>
      </c>
      <c r="P44" s="59">
        <f t="shared" si="45"/>
        <v>7.0000000000000007E-2</v>
      </c>
      <c r="Q44" s="59">
        <f t="shared" si="46"/>
        <v>0.13</v>
      </c>
      <c r="R44" s="59">
        <f>ROUND(H44*$R$13,2)</f>
        <v>0.18</v>
      </c>
      <c r="S44" s="59">
        <f t="shared" si="47"/>
        <v>0.12</v>
      </c>
      <c r="T44" s="60"/>
    </row>
    <row r="45" spans="1:20" ht="15.75" customHeight="1" x14ac:dyDescent="0.25">
      <c r="A45" s="71" t="s">
        <v>50</v>
      </c>
      <c r="B45" s="145" t="s">
        <v>51</v>
      </c>
      <c r="C45" s="146"/>
      <c r="D45" s="146"/>
      <c r="E45" s="146"/>
      <c r="F45" s="146"/>
      <c r="G45" s="147"/>
      <c r="H45" s="73">
        <v>0</v>
      </c>
      <c r="I45" s="73">
        <f t="shared" si="2"/>
        <v>0</v>
      </c>
      <c r="J45" s="59">
        <f t="shared" si="48"/>
        <v>0</v>
      </c>
      <c r="K45" s="59">
        <f t="shared" si="40"/>
        <v>0</v>
      </c>
      <c r="L45" s="59">
        <f t="shared" si="41"/>
        <v>0</v>
      </c>
      <c r="M45" s="59">
        <f t="shared" si="42"/>
        <v>0</v>
      </c>
      <c r="N45" s="59">
        <f t="shared" si="43"/>
        <v>0</v>
      </c>
      <c r="O45" s="59">
        <f t="shared" si="44"/>
        <v>0</v>
      </c>
      <c r="P45" s="59">
        <f t="shared" si="45"/>
        <v>0</v>
      </c>
      <c r="Q45" s="59">
        <f t="shared" si="46"/>
        <v>0</v>
      </c>
      <c r="R45" s="59">
        <f t="shared" si="49"/>
        <v>0</v>
      </c>
      <c r="S45" s="59">
        <f t="shared" si="47"/>
        <v>0</v>
      </c>
      <c r="T45" s="60"/>
    </row>
    <row r="46" spans="1:20" ht="15.75" customHeight="1" x14ac:dyDescent="0.25">
      <c r="A46" s="71" t="s">
        <v>52</v>
      </c>
      <c r="B46" s="145" t="s">
        <v>53</v>
      </c>
      <c r="C46" s="146"/>
      <c r="D46" s="146"/>
      <c r="E46" s="146"/>
      <c r="F46" s="146"/>
      <c r="G46" s="147"/>
      <c r="H46" s="73">
        <f>ROUND('[1] Адмін.витрати'!L15/1000,2)</f>
        <v>6.93</v>
      </c>
      <c r="I46" s="73">
        <f t="shared" si="2"/>
        <v>0.19</v>
      </c>
      <c r="J46" s="59">
        <f t="shared" si="48"/>
        <v>5.99</v>
      </c>
      <c r="K46" s="59">
        <f t="shared" si="40"/>
        <v>0.19</v>
      </c>
      <c r="L46" s="59">
        <f t="shared" si="41"/>
        <v>0.52</v>
      </c>
      <c r="M46" s="59">
        <f t="shared" si="42"/>
        <v>0.19</v>
      </c>
      <c r="N46" s="59">
        <f t="shared" si="43"/>
        <v>0.05</v>
      </c>
      <c r="O46" s="59">
        <f t="shared" si="44"/>
        <v>0.21</v>
      </c>
      <c r="P46" s="59">
        <f t="shared" si="45"/>
        <v>0.1</v>
      </c>
      <c r="Q46" s="59">
        <f t="shared" si="46"/>
        <v>0.18</v>
      </c>
      <c r="R46" s="59">
        <f t="shared" si="49"/>
        <v>0.27</v>
      </c>
      <c r="S46" s="59">
        <f t="shared" si="47"/>
        <v>0.19</v>
      </c>
      <c r="T46" s="60"/>
    </row>
    <row r="47" spans="1:20" ht="15.75" customHeight="1" x14ac:dyDescent="0.25">
      <c r="A47" s="71" t="s">
        <v>54</v>
      </c>
      <c r="B47" s="145" t="s">
        <v>55</v>
      </c>
      <c r="C47" s="146"/>
      <c r="D47" s="146"/>
      <c r="E47" s="146"/>
      <c r="F47" s="146"/>
      <c r="G47" s="147"/>
      <c r="H47" s="73">
        <f>ROUND('[1] Адмін.витрати'!L16/1000,2)</f>
        <v>40.26</v>
      </c>
      <c r="I47" s="73">
        <f t="shared" si="2"/>
        <v>1.08</v>
      </c>
      <c r="J47" s="59">
        <f t="shared" si="48"/>
        <v>34.79</v>
      </c>
      <c r="K47" s="59">
        <f t="shared" si="40"/>
        <v>1.08</v>
      </c>
      <c r="L47" s="59">
        <f t="shared" si="41"/>
        <v>3.03</v>
      </c>
      <c r="M47" s="59">
        <f t="shared" si="42"/>
        <v>1.08</v>
      </c>
      <c r="N47" s="59">
        <f t="shared" si="43"/>
        <v>0.26</v>
      </c>
      <c r="O47" s="59">
        <f t="shared" si="44"/>
        <v>1.07</v>
      </c>
      <c r="P47" s="59">
        <f>ROUND(H47*$P$13,2)+0.01</f>
        <v>0.61</v>
      </c>
      <c r="Q47" s="59">
        <f>ROUND(P47*1000/$P$12,2)-0.01</f>
        <v>1.0900000000000001</v>
      </c>
      <c r="R47" s="59">
        <f>ROUND(H47*$R$13,2)</f>
        <v>1.57</v>
      </c>
      <c r="S47" s="59">
        <f t="shared" si="47"/>
        <v>1.08</v>
      </c>
      <c r="T47" s="60"/>
    </row>
    <row r="48" spans="1:20" ht="15.75" customHeight="1" x14ac:dyDescent="0.25">
      <c r="A48" s="71" t="s">
        <v>56</v>
      </c>
      <c r="B48" s="145" t="s">
        <v>57</v>
      </c>
      <c r="C48" s="146"/>
      <c r="D48" s="146"/>
      <c r="E48" s="146"/>
      <c r="F48" s="146"/>
      <c r="G48" s="147"/>
      <c r="H48" s="73">
        <f>ROUND('[1] Адмін.витрати'!L17/1000,2)</f>
        <v>2.57</v>
      </c>
      <c r="I48" s="73">
        <f t="shared" si="2"/>
        <v>7.0000000000000007E-2</v>
      </c>
      <c r="J48" s="59">
        <f t="shared" si="48"/>
        <v>2.2200000000000002</v>
      </c>
      <c r="K48" s="59">
        <f t="shared" si="40"/>
        <v>7.0000000000000007E-2</v>
      </c>
      <c r="L48" s="59">
        <f t="shared" si="41"/>
        <v>0.19</v>
      </c>
      <c r="M48" s="59">
        <f t="shared" si="42"/>
        <v>7.0000000000000007E-2</v>
      </c>
      <c r="N48" s="59">
        <f t="shared" si="43"/>
        <v>0.02</v>
      </c>
      <c r="O48" s="59">
        <f t="shared" si="44"/>
        <v>0.08</v>
      </c>
      <c r="P48" s="59">
        <f t="shared" si="45"/>
        <v>0.04</v>
      </c>
      <c r="Q48" s="59">
        <f t="shared" si="46"/>
        <v>7.0000000000000007E-2</v>
      </c>
      <c r="R48" s="59">
        <f t="shared" si="49"/>
        <v>0.1</v>
      </c>
      <c r="S48" s="59">
        <f t="shared" si="47"/>
        <v>7.0000000000000007E-2</v>
      </c>
      <c r="T48" s="60"/>
    </row>
    <row r="49" spans="1:20" ht="15.75" customHeight="1" x14ac:dyDescent="0.25">
      <c r="A49" s="71" t="s">
        <v>58</v>
      </c>
      <c r="B49" s="145" t="s">
        <v>59</v>
      </c>
      <c r="C49" s="146"/>
      <c r="D49" s="146"/>
      <c r="E49" s="146"/>
      <c r="F49" s="146"/>
      <c r="G49" s="147"/>
      <c r="H49" s="73">
        <f>ROUND('[1] Адмін.витрати'!L18/1000,2)</f>
        <v>4.82</v>
      </c>
      <c r="I49" s="73">
        <f t="shared" si="2"/>
        <v>0.13</v>
      </c>
      <c r="J49" s="59">
        <f>ROUND(H49*$J$13,2)-0.01</f>
        <v>4.16</v>
      </c>
      <c r="K49" s="59">
        <f t="shared" si="40"/>
        <v>0.13</v>
      </c>
      <c r="L49" s="59">
        <f t="shared" si="41"/>
        <v>0.36</v>
      </c>
      <c r="M49" s="59">
        <f t="shared" si="42"/>
        <v>0.13</v>
      </c>
      <c r="N49" s="59">
        <f t="shared" si="43"/>
        <v>0.03</v>
      </c>
      <c r="O49" s="59">
        <f t="shared" si="44"/>
        <v>0.12</v>
      </c>
      <c r="P49" s="59">
        <f t="shared" si="45"/>
        <v>7.0000000000000007E-2</v>
      </c>
      <c r="Q49" s="59">
        <f t="shared" si="46"/>
        <v>0.13</v>
      </c>
      <c r="R49" s="59">
        <f>ROUND(H49*$R$13,2)+0.01</f>
        <v>0.2</v>
      </c>
      <c r="S49" s="59">
        <f t="shared" si="47"/>
        <v>0.14000000000000001</v>
      </c>
      <c r="T49" s="60"/>
    </row>
    <row r="50" spans="1:20" ht="15.75" customHeight="1" x14ac:dyDescent="0.25">
      <c r="A50" s="71" t="s">
        <v>60</v>
      </c>
      <c r="B50" s="150" t="s">
        <v>61</v>
      </c>
      <c r="C50" s="146"/>
      <c r="D50" s="146"/>
      <c r="E50" s="146"/>
      <c r="F50" s="146"/>
      <c r="G50" s="147"/>
      <c r="H50" s="73">
        <f>ROUND('[1] Адмін.витрати'!L19/1000,2)</f>
        <v>1.08</v>
      </c>
      <c r="I50" s="73">
        <f t="shared" si="2"/>
        <v>0.03</v>
      </c>
      <c r="J50" s="59">
        <f t="shared" si="48"/>
        <v>0.93</v>
      </c>
      <c r="K50" s="59">
        <f t="shared" si="40"/>
        <v>0.03</v>
      </c>
      <c r="L50" s="59">
        <f t="shared" si="41"/>
        <v>0.08</v>
      </c>
      <c r="M50" s="59">
        <f t="shared" si="42"/>
        <v>0.03</v>
      </c>
      <c r="N50" s="59">
        <f t="shared" si="43"/>
        <v>0.01</v>
      </c>
      <c r="O50" s="59">
        <f t="shared" si="44"/>
        <v>0.04</v>
      </c>
      <c r="P50" s="59">
        <f t="shared" si="45"/>
        <v>0.02</v>
      </c>
      <c r="Q50" s="59">
        <f t="shared" si="46"/>
        <v>0.04</v>
      </c>
      <c r="R50" s="59">
        <f t="shared" si="49"/>
        <v>0.04</v>
      </c>
      <c r="S50" s="59">
        <f t="shared" si="47"/>
        <v>0.03</v>
      </c>
      <c r="T50" s="60"/>
    </row>
    <row r="51" spans="1:20" ht="15.75" customHeight="1" x14ac:dyDescent="0.25">
      <c r="A51" s="71" t="s">
        <v>62</v>
      </c>
      <c r="B51" s="148" t="s">
        <v>63</v>
      </c>
      <c r="C51" s="146"/>
      <c r="D51" s="146"/>
      <c r="E51" s="146"/>
      <c r="F51" s="146"/>
      <c r="G51" s="147"/>
      <c r="H51" s="72">
        <f>SUM(H52:H62)</f>
        <v>116.14999999999999</v>
      </c>
      <c r="I51" s="72">
        <f t="shared" ref="I51:S51" si="50">SUM(I52:I62)</f>
        <v>3.1199999999999997</v>
      </c>
      <c r="J51" s="72">
        <f t="shared" si="50"/>
        <v>100.41</v>
      </c>
      <c r="K51" s="72">
        <f t="shared" si="50"/>
        <v>3.1199999999999997</v>
      </c>
      <c r="L51" s="72">
        <f t="shared" si="50"/>
        <v>8.7399999999999984</v>
      </c>
      <c r="M51" s="72">
        <f t="shared" si="50"/>
        <v>3.1199999999999997</v>
      </c>
      <c r="N51" s="72">
        <f t="shared" si="50"/>
        <v>0.75</v>
      </c>
      <c r="O51" s="72">
        <f t="shared" si="50"/>
        <v>3.0800000000000005</v>
      </c>
      <c r="P51" s="72">
        <f t="shared" si="50"/>
        <v>1.75</v>
      </c>
      <c r="Q51" s="72">
        <f t="shared" si="50"/>
        <v>3.149999999999999</v>
      </c>
      <c r="R51" s="72">
        <f t="shared" si="50"/>
        <v>4.4999999999999991</v>
      </c>
      <c r="S51" s="72">
        <f t="shared" si="50"/>
        <v>3.0799999999999992</v>
      </c>
      <c r="T51" s="60"/>
    </row>
    <row r="52" spans="1:20" ht="15.75" customHeight="1" x14ac:dyDescent="0.25">
      <c r="A52" s="71" t="s">
        <v>64</v>
      </c>
      <c r="B52" s="145" t="s">
        <v>34</v>
      </c>
      <c r="C52" s="146"/>
      <c r="D52" s="146"/>
      <c r="E52" s="146"/>
      <c r="F52" s="146"/>
      <c r="G52" s="147"/>
      <c r="H52" s="73">
        <f>ROUND('[1]Збут витрати'!L5/1000,2)</f>
        <v>78.13</v>
      </c>
      <c r="I52" s="73">
        <f t="shared" si="2"/>
        <v>2.1</v>
      </c>
      <c r="J52" s="59">
        <f>ROUND(H52*$J$13,2)+0.02</f>
        <v>67.539999999999992</v>
      </c>
      <c r="K52" s="59">
        <f t="shared" ref="K52:K62" si="51">ROUND(J52*1000/$J$12,2)</f>
        <v>2.1</v>
      </c>
      <c r="L52" s="59">
        <f t="shared" ref="L52:L62" si="52">ROUND(H52*$L$13,2)</f>
        <v>5.88</v>
      </c>
      <c r="M52" s="59">
        <f t="shared" si="42"/>
        <v>2.1</v>
      </c>
      <c r="N52" s="59">
        <f t="shared" ref="N52:N62" si="53">ROUND(H52*$N$13,2)</f>
        <v>0.51</v>
      </c>
      <c r="O52" s="59">
        <f>ROUND(N52*1000/$N$12,2)</f>
        <v>2.1</v>
      </c>
      <c r="P52" s="59">
        <f t="shared" ref="P52:P62" si="54">ROUND(H52*$P$13,2)</f>
        <v>1.1599999999999999</v>
      </c>
      <c r="Q52" s="59">
        <f>ROUND(P52*1000/$P$12,2)</f>
        <v>2.09</v>
      </c>
      <c r="R52" s="59">
        <f>ROUND(H52*$R$13,2)-0.01</f>
        <v>3.04</v>
      </c>
      <c r="S52" s="59">
        <f t="shared" si="47"/>
        <v>2.08</v>
      </c>
      <c r="T52" s="60"/>
    </row>
    <row r="53" spans="1:20" ht="15.75" customHeight="1" x14ac:dyDescent="0.25">
      <c r="A53" s="71" t="s">
        <v>65</v>
      </c>
      <c r="B53" s="145" t="s">
        <v>27</v>
      </c>
      <c r="C53" s="146"/>
      <c r="D53" s="146"/>
      <c r="E53" s="146"/>
      <c r="F53" s="146"/>
      <c r="G53" s="147"/>
      <c r="H53" s="73">
        <f>ROUND('[1]Збут витрати'!L6/1000,2)</f>
        <v>17.190000000000001</v>
      </c>
      <c r="I53" s="73">
        <f t="shared" si="2"/>
        <v>0.46</v>
      </c>
      <c r="J53" s="59">
        <f t="shared" ref="J53:J61" si="55">ROUND(H53*$J$13,2)</f>
        <v>14.86</v>
      </c>
      <c r="K53" s="59">
        <f t="shared" si="51"/>
        <v>0.46</v>
      </c>
      <c r="L53" s="59">
        <f t="shared" si="52"/>
        <v>1.29</v>
      </c>
      <c r="M53" s="59">
        <f t="shared" si="42"/>
        <v>0.46</v>
      </c>
      <c r="N53" s="59">
        <f t="shared" si="53"/>
        <v>0.11</v>
      </c>
      <c r="O53" s="59">
        <f t="shared" ref="O53:O62" si="56">ROUND(N53*1000/$N$12,2)</f>
        <v>0.45</v>
      </c>
      <c r="P53" s="59">
        <f t="shared" si="54"/>
        <v>0.26</v>
      </c>
      <c r="Q53" s="59">
        <f t="shared" ref="Q53:Q62" si="57">ROUND(P53*1000/$P$12,2)</f>
        <v>0.47</v>
      </c>
      <c r="R53" s="59">
        <f t="shared" ref="R53:R62" si="58">ROUND(H53*$R$13,2)</f>
        <v>0.67</v>
      </c>
      <c r="S53" s="59">
        <f t="shared" si="47"/>
        <v>0.46</v>
      </c>
      <c r="T53" s="60"/>
    </row>
    <row r="54" spans="1:20" ht="14.25" customHeight="1" x14ac:dyDescent="0.25">
      <c r="A54" s="71" t="s">
        <v>111</v>
      </c>
      <c r="B54" s="145" t="s">
        <v>67</v>
      </c>
      <c r="C54" s="146"/>
      <c r="D54" s="146"/>
      <c r="E54" s="146"/>
      <c r="F54" s="146"/>
      <c r="G54" s="147"/>
      <c r="H54" s="73">
        <f>ROUND('[1]Збут витрати'!L7/1000,2)</f>
        <v>3.55</v>
      </c>
      <c r="I54" s="73">
        <f t="shared" si="2"/>
        <v>0.1</v>
      </c>
      <c r="J54" s="59">
        <f>ROUND(H54*$J$13,2)+0.01</f>
        <v>3.0799999999999996</v>
      </c>
      <c r="K54" s="59">
        <f t="shared" si="51"/>
        <v>0.1</v>
      </c>
      <c r="L54" s="59">
        <f t="shared" si="52"/>
        <v>0.27</v>
      </c>
      <c r="M54" s="59">
        <f t="shared" si="42"/>
        <v>0.1</v>
      </c>
      <c r="N54" s="59">
        <f t="shared" si="53"/>
        <v>0.02</v>
      </c>
      <c r="O54" s="59">
        <f t="shared" si="56"/>
        <v>0.08</v>
      </c>
      <c r="P54" s="59">
        <f t="shared" si="54"/>
        <v>0.05</v>
      </c>
      <c r="Q54" s="59">
        <f t="shared" si="57"/>
        <v>0.09</v>
      </c>
      <c r="R54" s="59">
        <f>ROUND(H54*$R$13,2)-0.01</f>
        <v>0.13</v>
      </c>
      <c r="S54" s="59">
        <f t="shared" si="47"/>
        <v>0.09</v>
      </c>
      <c r="T54" s="60"/>
    </row>
    <row r="55" spans="1:20" ht="14.25" customHeight="1" x14ac:dyDescent="0.25">
      <c r="A55" s="71" t="s">
        <v>66</v>
      </c>
      <c r="B55" s="145" t="s">
        <v>69</v>
      </c>
      <c r="C55" s="146"/>
      <c r="D55" s="146"/>
      <c r="E55" s="146"/>
      <c r="F55" s="146"/>
      <c r="G55" s="147"/>
      <c r="H55" s="73">
        <f>ROUND('[1]Збут витрати'!L8/1000,2)</f>
        <v>12.28</v>
      </c>
      <c r="I55" s="73">
        <f t="shared" si="2"/>
        <v>0.33</v>
      </c>
      <c r="J55" s="59">
        <f t="shared" si="55"/>
        <v>10.61</v>
      </c>
      <c r="K55" s="59">
        <f t="shared" si="51"/>
        <v>0.33</v>
      </c>
      <c r="L55" s="59">
        <f t="shared" si="52"/>
        <v>0.92</v>
      </c>
      <c r="M55" s="59">
        <f t="shared" si="42"/>
        <v>0.33</v>
      </c>
      <c r="N55" s="59">
        <f t="shared" si="53"/>
        <v>0.08</v>
      </c>
      <c r="O55" s="59">
        <f t="shared" si="56"/>
        <v>0.33</v>
      </c>
      <c r="P55" s="59">
        <f>ROUND(H55*$P$13,2)+0.01</f>
        <v>0.19</v>
      </c>
      <c r="Q55" s="59">
        <f t="shared" si="57"/>
        <v>0.34</v>
      </c>
      <c r="R55" s="59">
        <f>ROUND(H55*$R$13,2)</f>
        <v>0.48</v>
      </c>
      <c r="S55" s="59">
        <f t="shared" si="47"/>
        <v>0.33</v>
      </c>
      <c r="T55" s="60"/>
    </row>
    <row r="56" spans="1:20" ht="14.25" customHeight="1" x14ac:dyDescent="0.25">
      <c r="A56" s="71" t="s">
        <v>68</v>
      </c>
      <c r="B56" s="145" t="s">
        <v>71</v>
      </c>
      <c r="C56" s="146"/>
      <c r="D56" s="146"/>
      <c r="E56" s="146"/>
      <c r="F56" s="146"/>
      <c r="G56" s="147"/>
      <c r="H56" s="73">
        <v>0</v>
      </c>
      <c r="I56" s="73">
        <f t="shared" si="2"/>
        <v>0</v>
      </c>
      <c r="J56" s="59">
        <f t="shared" si="55"/>
        <v>0</v>
      </c>
      <c r="K56" s="59">
        <f t="shared" si="51"/>
        <v>0</v>
      </c>
      <c r="L56" s="59">
        <f t="shared" si="52"/>
        <v>0</v>
      </c>
      <c r="M56" s="59">
        <f t="shared" si="42"/>
        <v>0</v>
      </c>
      <c r="N56" s="59">
        <f t="shared" si="53"/>
        <v>0</v>
      </c>
      <c r="O56" s="59">
        <f t="shared" si="56"/>
        <v>0</v>
      </c>
      <c r="P56" s="59">
        <f t="shared" si="54"/>
        <v>0</v>
      </c>
      <c r="Q56" s="59">
        <f t="shared" si="57"/>
        <v>0</v>
      </c>
      <c r="R56" s="59">
        <f t="shared" si="58"/>
        <v>0</v>
      </c>
      <c r="S56" s="59">
        <f t="shared" si="47"/>
        <v>0</v>
      </c>
      <c r="T56" s="60"/>
    </row>
    <row r="57" spans="1:20" ht="14.25" customHeight="1" x14ac:dyDescent="0.25">
      <c r="A57" s="71" t="s">
        <v>112</v>
      </c>
      <c r="B57" s="145" t="s">
        <v>53</v>
      </c>
      <c r="C57" s="146"/>
      <c r="D57" s="146"/>
      <c r="E57" s="146"/>
      <c r="F57" s="146"/>
      <c r="G57" s="147"/>
      <c r="H57" s="73">
        <f>ROUND('[1]Збут витрати'!L10/1000,2)</f>
        <v>0.34</v>
      </c>
      <c r="I57" s="73">
        <f t="shared" si="2"/>
        <v>0.01</v>
      </c>
      <c r="J57" s="59">
        <f t="shared" si="55"/>
        <v>0.28999999999999998</v>
      </c>
      <c r="K57" s="59">
        <f t="shared" si="51"/>
        <v>0.01</v>
      </c>
      <c r="L57" s="59">
        <f t="shared" si="52"/>
        <v>0.03</v>
      </c>
      <c r="M57" s="59">
        <f t="shared" si="42"/>
        <v>0.01</v>
      </c>
      <c r="N57" s="59">
        <f t="shared" si="53"/>
        <v>0</v>
      </c>
      <c r="O57" s="59">
        <f t="shared" si="56"/>
        <v>0</v>
      </c>
      <c r="P57" s="59">
        <f t="shared" si="54"/>
        <v>0.01</v>
      </c>
      <c r="Q57" s="59">
        <f t="shared" si="57"/>
        <v>0.02</v>
      </c>
      <c r="R57" s="59">
        <f t="shared" si="58"/>
        <v>0.01</v>
      </c>
      <c r="S57" s="59">
        <f t="shared" si="47"/>
        <v>0.01</v>
      </c>
      <c r="T57" s="60"/>
    </row>
    <row r="58" spans="1:20" ht="14.25" customHeight="1" x14ac:dyDescent="0.25">
      <c r="A58" s="71" t="s">
        <v>70</v>
      </c>
      <c r="B58" s="145" t="s">
        <v>74</v>
      </c>
      <c r="C58" s="146"/>
      <c r="D58" s="146"/>
      <c r="E58" s="146"/>
      <c r="F58" s="146"/>
      <c r="G58" s="147"/>
      <c r="H58" s="73">
        <f>ROUND('[1]Збут витрати'!L11/1000,2)</f>
        <v>1.37</v>
      </c>
      <c r="I58" s="73">
        <f t="shared" si="2"/>
        <v>0.04</v>
      </c>
      <c r="J58" s="59">
        <f t="shared" si="55"/>
        <v>1.18</v>
      </c>
      <c r="K58" s="59">
        <f t="shared" si="51"/>
        <v>0.04</v>
      </c>
      <c r="L58" s="59">
        <f t="shared" si="52"/>
        <v>0.1</v>
      </c>
      <c r="M58" s="59">
        <f t="shared" si="42"/>
        <v>0.04</v>
      </c>
      <c r="N58" s="59">
        <f t="shared" si="53"/>
        <v>0.01</v>
      </c>
      <c r="O58" s="59">
        <f t="shared" si="56"/>
        <v>0.04</v>
      </c>
      <c r="P58" s="59">
        <f>ROUND(H58*$P$13,2)+0.01</f>
        <v>0.03</v>
      </c>
      <c r="Q58" s="59">
        <f t="shared" si="57"/>
        <v>0.05</v>
      </c>
      <c r="R58" s="59">
        <f t="shared" si="58"/>
        <v>0.05</v>
      </c>
      <c r="S58" s="59">
        <f t="shared" si="47"/>
        <v>0.03</v>
      </c>
      <c r="T58" s="60"/>
    </row>
    <row r="59" spans="1:20" ht="14.25" customHeight="1" x14ac:dyDescent="0.25">
      <c r="A59" s="71" t="s">
        <v>72</v>
      </c>
      <c r="B59" s="145" t="s">
        <v>76</v>
      </c>
      <c r="C59" s="146"/>
      <c r="D59" s="146"/>
      <c r="E59" s="146"/>
      <c r="F59" s="146"/>
      <c r="G59" s="147"/>
      <c r="H59" s="73">
        <f>ROUND('[1]Збут витрати'!L12/1000,2)</f>
        <v>0.02</v>
      </c>
      <c r="I59" s="73">
        <f t="shared" si="2"/>
        <v>0</v>
      </c>
      <c r="J59" s="59">
        <f t="shared" si="55"/>
        <v>0.02</v>
      </c>
      <c r="K59" s="59">
        <f t="shared" si="51"/>
        <v>0</v>
      </c>
      <c r="L59" s="59">
        <f t="shared" si="52"/>
        <v>0</v>
      </c>
      <c r="M59" s="59">
        <f t="shared" si="42"/>
        <v>0</v>
      </c>
      <c r="N59" s="59">
        <f t="shared" si="53"/>
        <v>0</v>
      </c>
      <c r="O59" s="59">
        <f t="shared" si="56"/>
        <v>0</v>
      </c>
      <c r="P59" s="59">
        <f t="shared" si="54"/>
        <v>0</v>
      </c>
      <c r="Q59" s="59">
        <f t="shared" si="57"/>
        <v>0</v>
      </c>
      <c r="R59" s="59">
        <f t="shared" si="58"/>
        <v>0</v>
      </c>
      <c r="S59" s="59">
        <f t="shared" si="47"/>
        <v>0</v>
      </c>
      <c r="T59" s="60"/>
    </row>
    <row r="60" spans="1:20" ht="14.25" customHeight="1" x14ac:dyDescent="0.25">
      <c r="A60" s="71" t="s">
        <v>73</v>
      </c>
      <c r="B60" s="145" t="s">
        <v>78</v>
      </c>
      <c r="C60" s="146"/>
      <c r="D60" s="146"/>
      <c r="E60" s="146"/>
      <c r="F60" s="146"/>
      <c r="G60" s="147"/>
      <c r="H60" s="73">
        <f>ROUND('[1]Збут витрати'!L13/1000,2)</f>
        <v>0.49</v>
      </c>
      <c r="I60" s="73">
        <f t="shared" si="2"/>
        <v>0.01</v>
      </c>
      <c r="J60" s="59">
        <f t="shared" si="55"/>
        <v>0.42</v>
      </c>
      <c r="K60" s="59">
        <f t="shared" si="51"/>
        <v>0.01</v>
      </c>
      <c r="L60" s="59">
        <f t="shared" si="52"/>
        <v>0.04</v>
      </c>
      <c r="M60" s="59">
        <f t="shared" si="42"/>
        <v>0.01</v>
      </c>
      <c r="N60" s="59">
        <f t="shared" si="53"/>
        <v>0</v>
      </c>
      <c r="O60" s="59">
        <f t="shared" si="56"/>
        <v>0</v>
      </c>
      <c r="P60" s="59">
        <f t="shared" si="54"/>
        <v>0.01</v>
      </c>
      <c r="Q60" s="59">
        <f t="shared" si="57"/>
        <v>0.02</v>
      </c>
      <c r="R60" s="59">
        <f t="shared" si="58"/>
        <v>0.02</v>
      </c>
      <c r="S60" s="59">
        <f t="shared" si="47"/>
        <v>0.01</v>
      </c>
      <c r="T60" s="60"/>
    </row>
    <row r="61" spans="1:20" ht="14.25" customHeight="1" x14ac:dyDescent="0.25">
      <c r="A61" s="71" t="s">
        <v>75</v>
      </c>
      <c r="B61" s="150" t="s">
        <v>80</v>
      </c>
      <c r="C61" s="146"/>
      <c r="D61" s="146"/>
      <c r="E61" s="146"/>
      <c r="F61" s="146"/>
      <c r="G61" s="147"/>
      <c r="H61" s="73">
        <f>ROUND('[1]Збут витрати'!L14/1000,2)</f>
        <v>2.73</v>
      </c>
      <c r="I61" s="73">
        <f t="shared" si="2"/>
        <v>7.0000000000000007E-2</v>
      </c>
      <c r="J61" s="59">
        <f t="shared" si="55"/>
        <v>2.36</v>
      </c>
      <c r="K61" s="59">
        <f t="shared" si="51"/>
        <v>7.0000000000000007E-2</v>
      </c>
      <c r="L61" s="59">
        <f t="shared" si="52"/>
        <v>0.21</v>
      </c>
      <c r="M61" s="59">
        <f t="shared" si="42"/>
        <v>7.0000000000000007E-2</v>
      </c>
      <c r="N61" s="59">
        <f t="shared" si="53"/>
        <v>0.02</v>
      </c>
      <c r="O61" s="59">
        <f t="shared" si="56"/>
        <v>0.08</v>
      </c>
      <c r="P61" s="59">
        <f t="shared" si="54"/>
        <v>0.04</v>
      </c>
      <c r="Q61" s="59">
        <f t="shared" si="57"/>
        <v>7.0000000000000007E-2</v>
      </c>
      <c r="R61" s="59">
        <f>ROUND(H61*$R$13,2)-0.01</f>
        <v>0.1</v>
      </c>
      <c r="S61" s="59">
        <f t="shared" si="47"/>
        <v>7.0000000000000007E-2</v>
      </c>
      <c r="T61" s="60"/>
    </row>
    <row r="62" spans="1:20" ht="14.25" customHeight="1" x14ac:dyDescent="0.25">
      <c r="A62" s="71" t="s">
        <v>77</v>
      </c>
      <c r="B62" s="150" t="s">
        <v>82</v>
      </c>
      <c r="C62" s="146"/>
      <c r="D62" s="146"/>
      <c r="E62" s="146"/>
      <c r="F62" s="146"/>
      <c r="G62" s="147"/>
      <c r="H62" s="73">
        <f>ROUND('[1]Збут витрати'!L15/1000,2)</f>
        <v>0.05</v>
      </c>
      <c r="I62" s="73">
        <f t="shared" si="2"/>
        <v>0</v>
      </c>
      <c r="J62" s="59">
        <f>ROUND(H62*$J$13,2)+0.01</f>
        <v>0.05</v>
      </c>
      <c r="K62" s="59">
        <f t="shared" si="51"/>
        <v>0</v>
      </c>
      <c r="L62" s="59">
        <f t="shared" si="52"/>
        <v>0</v>
      </c>
      <c r="M62" s="59">
        <f t="shared" si="42"/>
        <v>0</v>
      </c>
      <c r="N62" s="59">
        <f t="shared" si="53"/>
        <v>0</v>
      </c>
      <c r="O62" s="59">
        <f t="shared" si="56"/>
        <v>0</v>
      </c>
      <c r="P62" s="59">
        <f t="shared" si="54"/>
        <v>0</v>
      </c>
      <c r="Q62" s="59">
        <f t="shared" si="57"/>
        <v>0</v>
      </c>
      <c r="R62" s="59">
        <f t="shared" si="58"/>
        <v>0</v>
      </c>
      <c r="S62" s="59">
        <f t="shared" si="47"/>
        <v>0</v>
      </c>
      <c r="T62" s="60"/>
    </row>
    <row r="63" spans="1:20" ht="28.5" customHeight="1" x14ac:dyDescent="0.25">
      <c r="A63" s="71" t="s">
        <v>83</v>
      </c>
      <c r="B63" s="156" t="s">
        <v>84</v>
      </c>
      <c r="C63" s="154"/>
      <c r="D63" s="154"/>
      <c r="E63" s="154"/>
      <c r="F63" s="154"/>
      <c r="G63" s="155"/>
      <c r="H63" s="72">
        <f>H51+H35+H34</f>
        <v>2477.67</v>
      </c>
      <c r="I63" s="72">
        <f t="shared" ref="I63:S63" si="59">I51+I35+I34</f>
        <v>66.53</v>
      </c>
      <c r="J63" s="72">
        <f t="shared" si="59"/>
        <v>2874.64</v>
      </c>
      <c r="K63" s="72">
        <f t="shared" si="59"/>
        <v>89.320000000000007</v>
      </c>
      <c r="L63" s="72">
        <f t="shared" si="59"/>
        <v>250.36999999999998</v>
      </c>
      <c r="M63" s="72">
        <f t="shared" si="59"/>
        <v>89.339999999999989</v>
      </c>
      <c r="N63" s="72">
        <f t="shared" si="59"/>
        <v>21.619999999999997</v>
      </c>
      <c r="O63" s="72">
        <f t="shared" si="59"/>
        <v>88.86</v>
      </c>
      <c r="P63" s="72">
        <f t="shared" si="59"/>
        <v>-799.22</v>
      </c>
      <c r="Q63" s="72">
        <f t="shared" si="59"/>
        <v>-1442.6399999999999</v>
      </c>
      <c r="R63" s="72">
        <f t="shared" si="59"/>
        <v>130.26000000000002</v>
      </c>
      <c r="S63" s="72">
        <f t="shared" si="59"/>
        <v>89.289999999999992</v>
      </c>
      <c r="T63" s="60"/>
    </row>
    <row r="64" spans="1:20" x14ac:dyDescent="0.25">
      <c r="T64" s="60"/>
    </row>
    <row r="65" spans="1:10" ht="20.25" customHeight="1" x14ac:dyDescent="0.25">
      <c r="A65" s="76"/>
    </row>
    <row r="66" spans="1:10" ht="14.25" customHeight="1" x14ac:dyDescent="0.25">
      <c r="A66" s="76"/>
    </row>
    <row r="67" spans="1:10" ht="14.25" customHeight="1" x14ac:dyDescent="0.25"/>
    <row r="68" spans="1:10" ht="14.25" customHeight="1" x14ac:dyDescent="0.25">
      <c r="A68" s="76"/>
      <c r="B68" s="77"/>
      <c r="C68" s="77"/>
      <c r="D68" s="77"/>
      <c r="E68" s="77"/>
      <c r="F68" s="77"/>
      <c r="G68" s="77"/>
      <c r="H68" s="77"/>
      <c r="J68" s="76"/>
    </row>
    <row r="69" spans="1:10" ht="14.25" customHeight="1" x14ac:dyDescent="0.25">
      <c r="J69" s="76"/>
    </row>
    <row r="70" spans="1:10" ht="14.25" customHeight="1" x14ac:dyDescent="0.25">
      <c r="J70" s="76"/>
    </row>
    <row r="71" spans="1:10" ht="14.25" customHeight="1" x14ac:dyDescent="0.25">
      <c r="J71" s="76"/>
    </row>
    <row r="72" spans="1:10" ht="14.25" customHeight="1" x14ac:dyDescent="0.25"/>
    <row r="73" spans="1:10" ht="14.25" customHeight="1" x14ac:dyDescent="0.25"/>
    <row r="74" spans="1:10" ht="14.25" customHeight="1" x14ac:dyDescent="0.25"/>
    <row r="75" spans="1:10" ht="14.25" customHeight="1" x14ac:dyDescent="0.25"/>
    <row r="76" spans="1:10" ht="14.25" customHeight="1" x14ac:dyDescent="0.25"/>
    <row r="77" spans="1:10" ht="14.25" customHeight="1" x14ac:dyDescent="0.25"/>
    <row r="78" spans="1:10" ht="14.25" customHeight="1" x14ac:dyDescent="0.25"/>
    <row r="79" spans="1:10" ht="14.25" customHeight="1" x14ac:dyDescent="0.25"/>
    <row r="80" spans="1:1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</sheetData>
  <mergeCells count="67">
    <mergeCell ref="B12:G12"/>
    <mergeCell ref="B13:G13"/>
    <mergeCell ref="B14:G14"/>
    <mergeCell ref="B11:G11"/>
    <mergeCell ref="B15:G15"/>
    <mergeCell ref="B63:G63"/>
    <mergeCell ref="B43:G43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B60:G60"/>
    <mergeCell ref="B61:G61"/>
    <mergeCell ref="B62:G62"/>
    <mergeCell ref="B59:G59"/>
    <mergeCell ref="B53:G53"/>
    <mergeCell ref="B54:G54"/>
    <mergeCell ref="B55:G55"/>
    <mergeCell ref="B56:G56"/>
    <mergeCell ref="B57:G57"/>
    <mergeCell ref="B58:G58"/>
    <mergeCell ref="B16:G16"/>
    <mergeCell ref="B17:G17"/>
    <mergeCell ref="B19:G19"/>
    <mergeCell ref="B20:G20"/>
    <mergeCell ref="B18:G18"/>
    <mergeCell ref="B21:G21"/>
    <mergeCell ref="B22:G22"/>
    <mergeCell ref="B23:G23"/>
    <mergeCell ref="B24:G24"/>
    <mergeCell ref="B25:G25"/>
    <mergeCell ref="B26:G26"/>
    <mergeCell ref="B32:G32"/>
    <mergeCell ref="B33:G33"/>
    <mergeCell ref="B39:G39"/>
    <mergeCell ref="B40:G40"/>
    <mergeCell ref="B27:G27"/>
    <mergeCell ref="B28:G28"/>
    <mergeCell ref="B29:G29"/>
    <mergeCell ref="B30:G30"/>
    <mergeCell ref="B31:G31"/>
    <mergeCell ref="B41:G41"/>
    <mergeCell ref="B42:G42"/>
    <mergeCell ref="B34:G34"/>
    <mergeCell ref="B35:G35"/>
    <mergeCell ref="B36:G36"/>
    <mergeCell ref="B37:G37"/>
    <mergeCell ref="B38:G38"/>
    <mergeCell ref="O7:U7"/>
    <mergeCell ref="I1:L1"/>
    <mergeCell ref="A5:S5"/>
    <mergeCell ref="E6:J6"/>
    <mergeCell ref="A8:A10"/>
    <mergeCell ref="B8:G10"/>
    <mergeCell ref="H8:I9"/>
    <mergeCell ref="J8:K9"/>
    <mergeCell ref="L8:M9"/>
    <mergeCell ref="N8:O9"/>
    <mergeCell ref="P8:Q9"/>
    <mergeCell ref="R8:S9"/>
    <mergeCell ref="I2:N2"/>
    <mergeCell ref="I3:N3"/>
  </mergeCells>
  <pageMargins left="0.31496062992125984" right="0.31496062992125984" top="0.35433070866141736" bottom="0.35433070866141736" header="0.31496062992125984" footer="0.31496062992125984"/>
  <pageSetup paperSize="9" scale="4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2</vt:i4>
      </vt:variant>
    </vt:vector>
  </HeadingPairs>
  <TitlesOfParts>
    <vt:vector size="5" baseType="lpstr">
      <vt:lpstr>збирання</vt:lpstr>
      <vt:lpstr>перевезення</vt:lpstr>
      <vt:lpstr>видалення</vt:lpstr>
      <vt:lpstr>видалення!Область_друку</vt:lpstr>
      <vt:lpstr>збирання!Область_друку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ЦимбалюкВО</cp:lastModifiedBy>
  <cp:lastPrinted>2026-05-26T11:29:58Z</cp:lastPrinted>
  <dcterms:created xsi:type="dcterms:W3CDTF">2026-05-21T11:35:03Z</dcterms:created>
  <dcterms:modified xsi:type="dcterms:W3CDTF">2026-05-26T11:30:32Z</dcterms:modified>
</cp:coreProperties>
</file>